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enrit\RKAS Pilv\FAO\LEPINGUD\YLEP 2019\RIIGIMAJADE lepingud\Kreutzwaldi 5\"/>
    </mc:Choice>
  </mc:AlternateContent>
  <xr:revisionPtr revIDLastSave="0" documentId="13_ncr:1_{8896EF21-B3B3-4DC9-9CE0-5589A61FFD5D}" xr6:coauthVersionLast="45" xr6:coauthVersionMax="45" xr10:uidLastSave="{00000000-0000-0000-0000-000000000000}"/>
  <bookViews>
    <workbookView xWindow="28680" yWindow="-225" windowWidth="29040" windowHeight="17640" activeTab="1" xr2:uid="{7E7B054B-506C-47DD-AF99-2757E5BF58AC}"/>
  </bookViews>
  <sheets>
    <sheet name="Lisa 6.1. C_ehitus" sheetId="6" r:id="rId1"/>
    <sheet name="Lisa 6.1 C_sisustus" sheetId="7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</externalReferences>
  <definedNames>
    <definedName name="Aadress" localSheetId="1">#REF!</definedName>
    <definedName name="Aadress" localSheetId="0">#REF!</definedName>
    <definedName name="Aadress">#REF!</definedName>
    <definedName name="aadress_asukoha_analüüs" localSheetId="1">#REF!</definedName>
    <definedName name="aadress_asukoha_analüüs" localSheetId="0">#REF!</definedName>
    <definedName name="aadress_asukoha_analüüs">#REF!</definedName>
    <definedName name="aadress_asukohahinnang" localSheetId="1">#REF!</definedName>
    <definedName name="aadress_asukohahinnang" localSheetId="0">#REF!</definedName>
    <definedName name="aadress_asukohahinnang">#REF!</definedName>
    <definedName name="aeg">OFFSET('[1]Graafiku jaoks'!$B$1,0,'[1]Graafiku jaoks'!$D$17,1,'[1]Graafiku jaoks'!$D$20)</definedName>
    <definedName name="alge">OFFSET('[1]Graafiku jaoks'!$B$3,0,'[1]Graafiku jaoks'!$D$17,1,'[1]Graafiku jaoks'!$D$20)</definedName>
    <definedName name="ALL" localSheetId="1">#REF!</definedName>
    <definedName name="ALL" localSheetId="0">#REF!</definedName>
    <definedName name="ALL">#REF!</definedName>
    <definedName name="andmed" localSheetId="1">[3]hinnad!$F$3:$BQ$32</definedName>
    <definedName name="andmed" localSheetId="0">[2]hinnad!$F$3:$BQ$32</definedName>
    <definedName name="andmed">[2]hinnad!$F$3:$BQ$32</definedName>
    <definedName name="andmed_kogemus" localSheetId="1">[3]arendaja_haldaja_kogemus!$B$2:$P$16</definedName>
    <definedName name="andmed_kogemus" localSheetId="0">[2]arendaja_haldaja_kogemus!$B$2:$P$16</definedName>
    <definedName name="andmed_kogemus">[2]arendaja_haldaja_kogemus!$B$2:$P$16</definedName>
    <definedName name="andmed_ruumide_sobivus" localSheetId="1">[3]üürniku_hinnangud!$F$2:$L$31</definedName>
    <definedName name="andmed_ruumide_sobivus" localSheetId="0">[2]üürniku_hinnangud!$F$2:$L$31</definedName>
    <definedName name="andmed_ruumide_sobivus">[2]üürniku_hinnangud!$F$2:$L$31</definedName>
    <definedName name="brutopind" localSheetId="1">[4]eelarve!$F$9</definedName>
    <definedName name="brutopind" localSheetId="0">#REF!</definedName>
    <definedName name="brutopind">#REF!</definedName>
    <definedName name="disk.määr" localSheetId="1">[3]algandmed!$B$1</definedName>
    <definedName name="disk.määr" localSheetId="0">[2]algandmed!$B$1</definedName>
    <definedName name="disk.määr">[2]algandmed!$B$1</definedName>
    <definedName name="eelarve_kokku" localSheetId="1">[4]eelarve!$F$7</definedName>
    <definedName name="eelarve_kokku" localSheetId="0">#REF!</definedName>
    <definedName name="eelarve_kokku">#REF!</definedName>
    <definedName name="erikülgsednurkterased" localSheetId="1">#REF!</definedName>
    <definedName name="erikülgsednurkterased" localSheetId="0">#REF!</definedName>
    <definedName name="erikülgsednurkterased">#REF!</definedName>
    <definedName name="erikülgsednurkterased140" localSheetId="1">#REF!</definedName>
    <definedName name="erikülgsednurkterased140" localSheetId="0">#REF!</definedName>
    <definedName name="erikülgsednurkterased140">#REF!</definedName>
    <definedName name="erikülgsednurkterased70" localSheetId="1">#REF!</definedName>
    <definedName name="erikülgsednurkterased70" localSheetId="0">#REF!</definedName>
    <definedName name="erikülgsednurkterased70">#REF!</definedName>
    <definedName name="Etapp" localSheetId="1">#REF!</definedName>
    <definedName name="Etapp" localSheetId="0">#REF!</definedName>
    <definedName name="Etapp">#REF!</definedName>
    <definedName name="fi" localSheetId="1">#REF!</definedName>
    <definedName name="fi" localSheetId="0">#REF!</definedName>
    <definedName name="fi">#REF!</definedName>
    <definedName name="fiboseinad" localSheetId="1">#REF!</definedName>
    <definedName name="fiboseinad" localSheetId="0">#REF!</definedName>
    <definedName name="fiboseinad">#REF!</definedName>
    <definedName name="HEA" localSheetId="1">#REF!</definedName>
    <definedName name="HEA" localSheetId="0">#REF!</definedName>
    <definedName name="HEA">#REF!</definedName>
    <definedName name="HEB" localSheetId="1">#REF!</definedName>
    <definedName name="HEB" localSheetId="0">#REF!</definedName>
    <definedName name="HEB">#REF!</definedName>
    <definedName name="hind">[5]platsikulud!$C$2</definedName>
    <definedName name="hinnang_asukoha_analüüs" localSheetId="1">#REF!</definedName>
    <definedName name="hinnang_asukoha_analüüs" localSheetId="0">#REF!</definedName>
    <definedName name="hinnang_asukoha_analüüs">#REF!</definedName>
    <definedName name="IPE" localSheetId="1">#REF!</definedName>
    <definedName name="IPE" localSheetId="0">#REF!</definedName>
    <definedName name="IPE">#REF!</definedName>
    <definedName name="karkass" localSheetId="1">#REF!</definedName>
    <definedName name="karkass" localSheetId="0">#REF!</definedName>
    <definedName name="karkass">#REF!</definedName>
    <definedName name="karkassilisa" localSheetId="1">#REF!</definedName>
    <definedName name="karkassilisa" localSheetId="0">#REF!</definedName>
    <definedName name="karkassilisa">#REF!</definedName>
    <definedName name="katus" localSheetId="1">#REF!</definedName>
    <definedName name="katus" localSheetId="0">#REF!</definedName>
    <definedName name="katus">#REF!</definedName>
    <definedName name="kehtiv_IRR" localSheetId="1">[6]MUDEL!$BA$1</definedName>
    <definedName name="kehtiv_IRR" localSheetId="0">[6]MUDEL!$BA$1</definedName>
    <definedName name="kehtiv_IRR">[7]MUDEL!$BA$1</definedName>
    <definedName name="kestvus">[5]platsikulud!$C$3</definedName>
    <definedName name="kestvus2">[5]platsikulud!$G$7</definedName>
    <definedName name="kipsilisa" localSheetId="1">#REF!</definedName>
    <definedName name="kipsilisa" localSheetId="0">#REF!</definedName>
    <definedName name="kipsilisa">#REF!</definedName>
    <definedName name="kipsvaheseinad" localSheetId="1">#REF!</definedName>
    <definedName name="kipsvaheseinad" localSheetId="0">#REF!</definedName>
    <definedName name="kipsvaheseinad">#REF!</definedName>
    <definedName name="kor_1">OFFSET('[1]Graafiku jaoks'!$B$4,0,'[1]Graafiku jaoks'!$D$17,1,'[1]Graafiku jaoks'!$D$20)</definedName>
    <definedName name="kor_2">OFFSET('[1]Graafiku jaoks'!$B$5,0,'[1]Graafiku jaoks'!$D$17,1,'[1]Graafiku jaoks'!$D$20)</definedName>
    <definedName name="kor_3">OFFSET('[1]Graafiku jaoks'!$B$6,0,'[1]Graafiku jaoks'!$D$17,1,'[1]Graafiku jaoks'!$D$20)</definedName>
    <definedName name="kor_4">OFFSET('[1]Graafiku jaoks'!$B$7,0,'[1]Graafiku jaoks'!$D$17,1,'[1]Graafiku jaoks'!$D$20)</definedName>
    <definedName name="kor_5">OFFSET('[1]Graafiku jaoks'!$B$8,0,'[1]Graafiku jaoks'!$D$17,1,'[1]Graafiku jaoks'!$D$20)</definedName>
    <definedName name="kor_6">OFFSET('[1]Graafiku jaoks'!$B$9,0,'[1]Graafiku jaoks'!$D$17,1,'[1]Graafiku jaoks'!$D$20)</definedName>
    <definedName name="Kuupäev">[8]Koostamine!$C$2</definedName>
    <definedName name="LISA" localSheetId="1">#REF!</definedName>
    <definedName name="LISA" localSheetId="0">#REF!</definedName>
    <definedName name="LISA">#REF!</definedName>
    <definedName name="lisakatuslagi" localSheetId="1">#REF!</definedName>
    <definedName name="lisakatuslagi" localSheetId="0">#REF!</definedName>
    <definedName name="lisakatuslagi">#REF!</definedName>
    <definedName name="ltasu" localSheetId="1">#REF!</definedName>
    <definedName name="ltasu" localSheetId="0">#REF!</definedName>
    <definedName name="ltasu">#REF!</definedName>
    <definedName name="Maksumus" localSheetId="1">[9]Absoluutaadr1!#REF!</definedName>
    <definedName name="Maksumus" localSheetId="0">[9]Absoluutaadr1!#REF!</definedName>
    <definedName name="Maksumus">[9]Absoluutaadr1!#REF!</definedName>
    <definedName name="maksuvaba" localSheetId="1">#REF!</definedName>
    <definedName name="maksuvaba" localSheetId="0">#REF!</definedName>
    <definedName name="maksuvaba">#REF!</definedName>
    <definedName name="max.parkimiskoha_maksumus" localSheetId="1">[3]algandmed!$B$2</definedName>
    <definedName name="max.parkimiskoha_maksumus" localSheetId="0">[2]algandmed!$B$2</definedName>
    <definedName name="max.parkimiskoha_maksumus">[2]algandmed!$B$2</definedName>
    <definedName name="mullatööd" localSheetId="1">#REF!</definedName>
    <definedName name="mullatööd" localSheetId="0">#REF!</definedName>
    <definedName name="mullatööd">#REF!</definedName>
    <definedName name="nelikanttoru" localSheetId="1">#REF!</definedName>
    <definedName name="nelikanttoru" localSheetId="0">#REF!</definedName>
    <definedName name="nelikanttoru">#REF!</definedName>
    <definedName name="nelikanttoru150" localSheetId="1">#REF!</definedName>
    <definedName name="nelikanttoru150" localSheetId="0">#REF!</definedName>
    <definedName name="nelikanttoru150">#REF!</definedName>
    <definedName name="nelikanttoru30" localSheetId="1">#REF!</definedName>
    <definedName name="nelikanttoru30" localSheetId="0">#REF!</definedName>
    <definedName name="nelikanttoru30">#REF!</definedName>
    <definedName name="Number">[8]Koostamine!$G$1</definedName>
    <definedName name="objekt" localSheetId="1">[3]hinnad!$E$3:$E$32</definedName>
    <definedName name="objekt" localSheetId="0">[2]hinnad!$E$3:$E$32</definedName>
    <definedName name="objekt">[2]hinnad!$E$3:$E$32</definedName>
    <definedName name="objekt_ruumide_sobivus" localSheetId="1">[3]üürniku_hinnangud!$E$2:$E$31</definedName>
    <definedName name="objekt_ruumide_sobivus" localSheetId="0">[2]üürniku_hinnangud!$E$2:$E$31</definedName>
    <definedName name="objekt_ruumide_sobivus">[2]üürniku_hinnangud!$E$2:$E$31</definedName>
    <definedName name="objekti_aadress" localSheetId="1">[4]eelarve!$F$6</definedName>
    <definedName name="objekti_aadress" localSheetId="0">#REF!</definedName>
    <definedName name="objekti_aadress">#REF!</definedName>
    <definedName name="pakkujad_kogemus" localSheetId="1">[3]arendaja_haldaja_kogemus!$A$2:$A$16</definedName>
    <definedName name="pakkujad_kogemus" localSheetId="0">[2]arendaja_haldaja_kogemus!$A$2:$A$16</definedName>
    <definedName name="pakkujad_kogemus">[2]arendaja_haldaja_kogemus!$A$2:$A$16</definedName>
    <definedName name="paneelsein" localSheetId="1">#REF!</definedName>
    <definedName name="paneelsein" localSheetId="0">#REF!</definedName>
    <definedName name="paneelsein">#REF!</definedName>
    <definedName name="paneelsein3" localSheetId="1">'[10]muld,vund'!#REF!</definedName>
    <definedName name="paneelsein3" localSheetId="0">'[10]muld,vund'!#REF!</definedName>
    <definedName name="paneelsein3">'[10]muld,vund'!#REF!</definedName>
    <definedName name="pealkirjad" localSheetId="1">[3]hinnad!$F$2:$BQ$2</definedName>
    <definedName name="pealkirjad" localSheetId="0">[2]hinnad!$F$2:$BQ$2</definedName>
    <definedName name="pealkirjad">[2]hinnad!$F$2:$BQ$2</definedName>
    <definedName name="pealkirjad_kogemus" localSheetId="1">[3]arendaja_haldaja_kogemus!$B$1:$P$1</definedName>
    <definedName name="pealkirjad_kogemus" localSheetId="0">[2]arendaja_haldaja_kogemus!$B$1:$P$1</definedName>
    <definedName name="pealkirjad_kogemus">[2]arendaja_haldaja_kogemus!$B$1:$P$1</definedName>
    <definedName name="pealkirjad_ruumide_sobivus" localSheetId="1">[3]üürniku_hinnangud!$F$1:$L$1</definedName>
    <definedName name="pealkirjad_ruumide_sobivus" localSheetId="0">[2]üürniku_hinnangud!$F$1:$L$1</definedName>
    <definedName name="pealkirjad_ruumide_sobivus">[2]üürniku_hinnangud!$F$1:$L$1</definedName>
    <definedName name="Periood" localSheetId="1">#REF!</definedName>
    <definedName name="Periood" localSheetId="0">#REF!</definedName>
    <definedName name="Periood">#REF!</definedName>
    <definedName name="plekkkatus" localSheetId="1">#REF!</definedName>
    <definedName name="plekkkatus" localSheetId="0">#REF!</definedName>
    <definedName name="plekkkatus">#REF!</definedName>
    <definedName name="plekksein" localSheetId="1">#REF!</definedName>
    <definedName name="plekksein" localSheetId="0">#REF!</definedName>
    <definedName name="plekksein">#REF!</definedName>
    <definedName name="pr_list">OFFSET([1]Kulud_ja_investeeringud!$L$4,0,0,[1]Kulud_ja_investeeringud!$N$1-4,1)</definedName>
    <definedName name="pr_reg">OFFSET([1]pr_reg!$X$1,0,0,[1]pr_reg!$W$1+1,1)</definedName>
    <definedName name="prognoos_ilma_meeskonna_ja_yldkuludeta" localSheetId="1">#REF!</definedName>
    <definedName name="prognoos_ilma_meeskonna_ja_yldkuludeta" localSheetId="0">#REF!</definedName>
    <definedName name="prognoos_ilma_meeskonna_ja_yldkuludeta">#REF!</definedName>
    <definedName name="prognoos_ilma_yldkuludeta" localSheetId="1">#REF!</definedName>
    <definedName name="prognoos_ilma_yldkuludeta" localSheetId="0">#REF!</definedName>
    <definedName name="prognoos_ilma_yldkuludeta">#REF!</definedName>
    <definedName name="prognoos_ilma_yldkuludeta_kokku_rahavoos" localSheetId="1">#REF!</definedName>
    <definedName name="prognoos_ilma_yldkuludeta_kokku_rahavoos" localSheetId="0">#REF!</definedName>
    <definedName name="prognoos_ilma_yldkuludeta_kokku_rahavoos">#REF!</definedName>
    <definedName name="prognoos_kokku" localSheetId="1">#REF!</definedName>
    <definedName name="prognoos_kokku" localSheetId="0">#REF!</definedName>
    <definedName name="prognoos_kokku">#REF!</definedName>
    <definedName name="prognoos_kokku_koos_sissevool" localSheetId="1">#REF!</definedName>
    <definedName name="prognoos_kokku_koos_sissevool" localSheetId="0">#REF!</definedName>
    <definedName name="prognoos_kokku_koos_sissevool">#REF!</definedName>
    <definedName name="prognoosi_muutmise_aeg" localSheetId="1">[11]algne_eelarve_prognoosiga!#REF!</definedName>
    <definedName name="prognoosi_muutmise_aeg" localSheetId="0">#REF!</definedName>
    <definedName name="prognoosi_muutmise_aeg">#REF!</definedName>
    <definedName name="prognoosi_periood" localSheetId="1">#REF!</definedName>
    <definedName name="prognoosi_periood" localSheetId="0">#REF!</definedName>
    <definedName name="prognoosi_periood">#REF!</definedName>
    <definedName name="projekti_nimi" localSheetId="1">[4]eelarve!$F$4</definedName>
    <definedName name="projekti_nimi" localSheetId="0">#REF!</definedName>
    <definedName name="projekti_nimi">#REF!</definedName>
    <definedName name="projekti_nr" localSheetId="1">[4]eelarve!$F$5</definedName>
    <definedName name="projekti_nr" localSheetId="0">#REF!</definedName>
    <definedName name="projekti_nr">#REF!</definedName>
    <definedName name="protsent" localSheetId="1">#REF!</definedName>
    <definedName name="protsent" localSheetId="0">#REF!</definedName>
    <definedName name="protsent">#REF!</definedName>
    <definedName name="punktid_asukohahinnang" localSheetId="1">#REF!</definedName>
    <definedName name="punktid_asukohahinnang" localSheetId="0">#REF!</definedName>
    <definedName name="punktid_asukohahinnang">#REF!</definedName>
    <definedName name="põrand" localSheetId="1">#REF!</definedName>
    <definedName name="põrand" localSheetId="0">#REF!</definedName>
    <definedName name="põrand">#REF!</definedName>
    <definedName name="Reserv" localSheetId="1">#REF!</definedName>
    <definedName name="Reserv" localSheetId="0">#REF!</definedName>
    <definedName name="Reserv">#REF!</definedName>
    <definedName name="seinad" localSheetId="1">#REF!</definedName>
    <definedName name="seinad" localSheetId="0">#REF!</definedName>
    <definedName name="seinad">#REF!</definedName>
    <definedName name="seintelisa" localSheetId="1">#REF!</definedName>
    <definedName name="seintelisa" localSheetId="0">#REF!</definedName>
    <definedName name="seintelisa">#REF!</definedName>
    <definedName name="siseviimistlus" localSheetId="1">#REF!</definedName>
    <definedName name="siseviimistlus" localSheetId="0">#REF!</definedName>
    <definedName name="siseviimistlus">#REF!</definedName>
    <definedName name="sissevool" localSheetId="1">#REF!</definedName>
    <definedName name="sissevool" localSheetId="0">#REF!</definedName>
    <definedName name="sissevool">#REF!</definedName>
    <definedName name="SOTS" localSheetId="1">#REF!</definedName>
    <definedName name="SOTS" localSheetId="0">#REF!</definedName>
    <definedName name="SOTS">#REF!</definedName>
    <definedName name="suletud_netopind" localSheetId="1">[4]eelarve!$F$8</definedName>
    <definedName name="suletud_netopind" localSheetId="0">#REF!</definedName>
    <definedName name="suletud_netopind">#REF!</definedName>
    <definedName name="Tabel" localSheetId="1">#REF!</definedName>
    <definedName name="Tabel" localSheetId="0">#REF!</definedName>
    <definedName name="Tabel">#REF!</definedName>
    <definedName name="tala" localSheetId="1">#REF!</definedName>
    <definedName name="tala" localSheetId="0">#REF!</definedName>
    <definedName name="tala">#REF!</definedName>
    <definedName name="TASU" localSheetId="1">#REF!</definedName>
    <definedName name="TASU" localSheetId="0">#REF!</definedName>
    <definedName name="TASU">#REF!</definedName>
    <definedName name="teg">OFFSET('[1]Graafiku jaoks'!$B$2,0,'[1]Graafiku jaoks'!$D$17,1,'[1]Graafiku jaoks'!$D$20)</definedName>
    <definedName name="Tehnoloog">[8]Koostamine!$D$3</definedName>
    <definedName name="Tellija">[8]Koostamine!$G$2</definedName>
    <definedName name="tellisseinad" localSheetId="1">#REF!</definedName>
    <definedName name="tellisseinad" localSheetId="0">#REF!</definedName>
    <definedName name="tellisseinad">#REF!</definedName>
    <definedName name="terastalad" localSheetId="1">#REF!</definedName>
    <definedName name="terastalad" localSheetId="0">#REF!</definedName>
    <definedName name="terastalad">#REF!</definedName>
    <definedName name="Toode">[8]Koostamine!$G$3</definedName>
    <definedName name="TRANS" localSheetId="1">#REF!</definedName>
    <definedName name="TRANS" localSheetId="0">#REF!</definedName>
    <definedName name="TRANS">#REF!</definedName>
    <definedName name="Uus" localSheetId="1">#REF!</definedName>
    <definedName name="Uus" localSheetId="0">#REF!</definedName>
    <definedName name="Uus">#REF!</definedName>
    <definedName name="v" localSheetId="1">#REF!</definedName>
    <definedName name="v" localSheetId="0">#REF!</definedName>
    <definedName name="v">#REF!</definedName>
    <definedName name="vahelagi" localSheetId="1">#REF!</definedName>
    <definedName name="vahelagi" localSheetId="0">#REF!</definedName>
    <definedName name="vahelagi">#REF!</definedName>
    <definedName name="Veel" localSheetId="1">#REF!</definedName>
    <definedName name="Veel" localSheetId="0">#REF!</definedName>
    <definedName name="Veel">#REF!</definedName>
    <definedName name="vundamendilisa" localSheetId="1">#REF!</definedName>
    <definedName name="vundamendilisa" localSheetId="0">#REF!</definedName>
    <definedName name="vundamendilisa">#REF!</definedName>
    <definedName name="vundament" localSheetId="1">#REF!</definedName>
    <definedName name="vundament" localSheetId="0">#REF!</definedName>
    <definedName name="vundament">#REF!</definedName>
    <definedName name="vundamentlisa" localSheetId="1">#REF!</definedName>
    <definedName name="vundamentlisa" localSheetId="0">#REF!</definedName>
    <definedName name="vundamentlisa">#REF!</definedName>
    <definedName name="võrdkülgsednurkterased" localSheetId="1">#REF!</definedName>
    <definedName name="võrdkülgsednurkterased" localSheetId="0">#REF!</definedName>
    <definedName name="võrdkülgsednurkterased">#REF!</definedName>
    <definedName name="võrdkülgsednurkterased50" localSheetId="1">#REF!</definedName>
    <definedName name="võrdkülgsednurkterased50" localSheetId="0">#REF!</definedName>
    <definedName name="võrdkülgsednurkterased50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V7" i="7" l="1"/>
  <c r="T30" i="7"/>
  <c r="R29" i="7"/>
  <c r="P29" i="7"/>
  <c r="N29" i="7"/>
  <c r="L29" i="7"/>
  <c r="J29" i="7"/>
  <c r="Y29" i="7" s="1"/>
  <c r="C29" i="7"/>
  <c r="E29" i="7" s="1"/>
  <c r="Y28" i="7"/>
  <c r="R28" i="7"/>
  <c r="P28" i="7"/>
  <c r="N28" i="7"/>
  <c r="L28" i="7"/>
  <c r="J28" i="7"/>
  <c r="E28" i="7"/>
  <c r="C28" i="7"/>
  <c r="R27" i="7"/>
  <c r="P27" i="7"/>
  <c r="N27" i="7"/>
  <c r="L27" i="7"/>
  <c r="J27" i="7"/>
  <c r="Y27" i="7" s="1"/>
  <c r="C27" i="7"/>
  <c r="E27" i="7" s="1"/>
  <c r="Y26" i="7"/>
  <c r="R26" i="7"/>
  <c r="P26" i="7"/>
  <c r="N26" i="7"/>
  <c r="L26" i="7"/>
  <c r="J26" i="7"/>
  <c r="E26" i="7"/>
  <c r="C26" i="7"/>
  <c r="R25" i="7"/>
  <c r="P25" i="7"/>
  <c r="N25" i="7"/>
  <c r="L25" i="7"/>
  <c r="J25" i="7"/>
  <c r="Y25" i="7" s="1"/>
  <c r="C25" i="7"/>
  <c r="E25" i="7" s="1"/>
  <c r="Y24" i="7"/>
  <c r="R24" i="7"/>
  <c r="P24" i="7"/>
  <c r="N24" i="7"/>
  <c r="L24" i="7"/>
  <c r="J24" i="7"/>
  <c r="E24" i="7"/>
  <c r="C24" i="7"/>
  <c r="R23" i="7"/>
  <c r="P23" i="7"/>
  <c r="N23" i="7"/>
  <c r="L23" i="7"/>
  <c r="J23" i="7"/>
  <c r="Y23" i="7" s="1"/>
  <c r="C23" i="7"/>
  <c r="E23" i="7" s="1"/>
  <c r="Y22" i="7"/>
  <c r="R22" i="7"/>
  <c r="P22" i="7"/>
  <c r="N22" i="7"/>
  <c r="L22" i="7"/>
  <c r="J22" i="7"/>
  <c r="E22" i="7"/>
  <c r="C22" i="7"/>
  <c r="R21" i="7"/>
  <c r="P21" i="7"/>
  <c r="N21" i="7"/>
  <c r="L21" i="7"/>
  <c r="J21" i="7"/>
  <c r="Y21" i="7" s="1"/>
  <c r="C21" i="7"/>
  <c r="E21" i="7" s="1"/>
  <c r="Y20" i="7"/>
  <c r="R20" i="7"/>
  <c r="P20" i="7"/>
  <c r="N20" i="7"/>
  <c r="L20" i="7"/>
  <c r="J20" i="7"/>
  <c r="E20" i="7"/>
  <c r="C20" i="7"/>
  <c r="R19" i="7"/>
  <c r="P19" i="7"/>
  <c r="N19" i="7"/>
  <c r="L19" i="7"/>
  <c r="J19" i="7"/>
  <c r="Y19" i="7" s="1"/>
  <c r="C19" i="7"/>
  <c r="E19" i="7" s="1"/>
  <c r="Y18" i="7"/>
  <c r="R18" i="7"/>
  <c r="P18" i="7"/>
  <c r="N18" i="7"/>
  <c r="L18" i="7"/>
  <c r="J18" i="7"/>
  <c r="E18" i="7"/>
  <c r="C18" i="7"/>
  <c r="R17" i="7"/>
  <c r="P17" i="7"/>
  <c r="N17" i="7"/>
  <c r="L17" i="7"/>
  <c r="J17" i="7"/>
  <c r="Y17" i="7" s="1"/>
  <c r="C17" i="7"/>
  <c r="E17" i="7" s="1"/>
  <c r="Y16" i="7"/>
  <c r="R16" i="7"/>
  <c r="P16" i="7"/>
  <c r="N16" i="7"/>
  <c r="L16" i="7"/>
  <c r="J16" i="7"/>
  <c r="E16" i="7"/>
  <c r="C16" i="7"/>
  <c r="R15" i="7"/>
  <c r="P15" i="7"/>
  <c r="N15" i="7"/>
  <c r="L15" i="7"/>
  <c r="J15" i="7"/>
  <c r="Y15" i="7" s="1"/>
  <c r="C15" i="7"/>
  <c r="E15" i="7" s="1"/>
  <c r="Y14" i="7"/>
  <c r="R14" i="7"/>
  <c r="P14" i="7"/>
  <c r="N14" i="7"/>
  <c r="L14" i="7"/>
  <c r="J14" i="7"/>
  <c r="E14" i="7"/>
  <c r="C14" i="7"/>
  <c r="R13" i="7"/>
  <c r="P13" i="7"/>
  <c r="N13" i="7"/>
  <c r="L13" i="7"/>
  <c r="J13" i="7"/>
  <c r="Y13" i="7" s="1"/>
  <c r="C13" i="7"/>
  <c r="E13" i="7" s="1"/>
  <c r="Y12" i="7"/>
  <c r="R12" i="7"/>
  <c r="P12" i="7"/>
  <c r="N12" i="7"/>
  <c r="L12" i="7"/>
  <c r="J12" i="7"/>
  <c r="C12" i="7"/>
  <c r="E12" i="7" s="1"/>
  <c r="R11" i="7"/>
  <c r="P11" i="7"/>
  <c r="N11" i="7"/>
  <c r="L11" i="7"/>
  <c r="J11" i="7"/>
  <c r="Y11" i="7" s="1"/>
  <c r="C11" i="7"/>
  <c r="E11" i="7" s="1"/>
  <c r="W10" i="7"/>
  <c r="V10" i="7"/>
  <c r="P10" i="7"/>
  <c r="N10" i="7"/>
  <c r="AA10" i="7" s="1"/>
  <c r="L10" i="7"/>
  <c r="Z10" i="7" s="1"/>
  <c r="J10" i="7"/>
  <c r="Y10" i="7" s="1"/>
  <c r="C10" i="7"/>
  <c r="E10" i="7" s="1"/>
  <c r="Y9" i="7"/>
  <c r="R9" i="7"/>
  <c r="P9" i="7"/>
  <c r="N9" i="7"/>
  <c r="L9" i="7"/>
  <c r="J9" i="7"/>
  <c r="E9" i="7"/>
  <c r="C9" i="7"/>
  <c r="R8" i="7"/>
  <c r="P8" i="7"/>
  <c r="N8" i="7"/>
  <c r="L8" i="7"/>
  <c r="J8" i="7"/>
  <c r="Y8" i="7" s="1"/>
  <c r="C8" i="7"/>
  <c r="E8" i="7" s="1"/>
  <c r="R7" i="7"/>
  <c r="P7" i="7"/>
  <c r="N7" i="7"/>
  <c r="N30" i="7" s="1"/>
  <c r="L7" i="7"/>
  <c r="J7" i="7"/>
  <c r="E7" i="7"/>
  <c r="C7" i="7"/>
  <c r="V22" i="7" l="1"/>
  <c r="AA22" i="7" s="1"/>
  <c r="W27" i="7"/>
  <c r="AB27" i="7" s="1"/>
  <c r="P30" i="7"/>
  <c r="W8" i="7"/>
  <c r="AB8" i="7" s="1"/>
  <c r="V8" i="7"/>
  <c r="AA8" i="7" s="1"/>
  <c r="AB12" i="7"/>
  <c r="V14" i="7"/>
  <c r="AA14" i="7" s="1"/>
  <c r="W19" i="7"/>
  <c r="AB19" i="7" s="1"/>
  <c r="V19" i="7"/>
  <c r="J30" i="7"/>
  <c r="R30" i="7"/>
  <c r="L30" i="7"/>
  <c r="AB10" i="7"/>
  <c r="N33" i="7"/>
  <c r="E30" i="7"/>
  <c r="X10" i="7"/>
  <c r="W11" i="7"/>
  <c r="AB11" i="7" s="1"/>
  <c r="AA19" i="7"/>
  <c r="W13" i="7"/>
  <c r="AB13" i="7" s="1"/>
  <c r="V16" i="7"/>
  <c r="AA16" i="7" s="1"/>
  <c r="W17" i="7"/>
  <c r="AB17" i="7" s="1"/>
  <c r="W21" i="7"/>
  <c r="AB21" i="7" s="1"/>
  <c r="W25" i="7"/>
  <c r="AB25" i="7" s="1"/>
  <c r="W29" i="7"/>
  <c r="AB29" i="7" s="1"/>
  <c r="W12" i="7"/>
  <c r="Y7" i="7"/>
  <c r="Y30" i="7" s="1"/>
  <c r="D65" i="6"/>
  <c r="D60" i="6"/>
  <c r="F59" i="6"/>
  <c r="H58" i="6"/>
  <c r="H57" i="6" s="1"/>
  <c r="E57" i="6"/>
  <c r="D57" i="6"/>
  <c r="H56" i="6"/>
  <c r="H55" i="6"/>
  <c r="H54" i="6"/>
  <c r="D52" i="6"/>
  <c r="D51" i="6" s="1"/>
  <c r="H51" i="6"/>
  <c r="G51" i="6"/>
  <c r="E51" i="6"/>
  <c r="E59" i="6" s="1"/>
  <c r="U16" i="6" s="1"/>
  <c r="H50" i="6"/>
  <c r="H49" i="6"/>
  <c r="H48" i="6"/>
  <c r="H47" i="6"/>
  <c r="H46" i="6"/>
  <c r="H45" i="6"/>
  <c r="H44" i="6"/>
  <c r="H43" i="6"/>
  <c r="H42" i="6"/>
  <c r="H41" i="6"/>
  <c r="H40" i="6"/>
  <c r="H39" i="6"/>
  <c r="H38" i="6"/>
  <c r="H37" i="6"/>
  <c r="H36" i="6"/>
  <c r="H35" i="6"/>
  <c r="H34" i="6"/>
  <c r="H33" i="6"/>
  <c r="H32" i="6"/>
  <c r="D32" i="6"/>
  <c r="H31" i="6"/>
  <c r="H30" i="6"/>
  <c r="H29" i="6"/>
  <c r="H28" i="6" s="1"/>
  <c r="H27" i="6" s="1"/>
  <c r="G28" i="6"/>
  <c r="D28" i="6"/>
  <c r="D27" i="6"/>
  <c r="H26" i="6"/>
  <c r="H25" i="6" s="1"/>
  <c r="D25" i="6"/>
  <c r="U11" i="6" s="1"/>
  <c r="H24" i="6"/>
  <c r="H23" i="6"/>
  <c r="H22" i="6"/>
  <c r="H21" i="6"/>
  <c r="D21" i="6"/>
  <c r="H20" i="6"/>
  <c r="H19" i="6"/>
  <c r="H18" i="6"/>
  <c r="H17" i="6"/>
  <c r="H16" i="6"/>
  <c r="H15" i="6"/>
  <c r="U14" i="6"/>
  <c r="H14" i="6"/>
  <c r="H13" i="6"/>
  <c r="H12" i="6" s="1"/>
  <c r="D12" i="6"/>
  <c r="H11" i="6"/>
  <c r="O9" i="6"/>
  <c r="P14" i="6" s="1"/>
  <c r="H10" i="6"/>
  <c r="D10" i="6"/>
  <c r="S9" i="6"/>
  <c r="Q9" i="6"/>
  <c r="R14" i="6" s="1"/>
  <c r="M9" i="6"/>
  <c r="N14" i="6" s="1"/>
  <c r="D9" i="6"/>
  <c r="D59" i="6" l="1"/>
  <c r="L34" i="7"/>
  <c r="L33" i="7"/>
  <c r="V18" i="7"/>
  <c r="AA18" i="7" s="1"/>
  <c r="V27" i="7"/>
  <c r="AA27" i="7" s="1"/>
  <c r="V28" i="7"/>
  <c r="AA28" i="7" s="1"/>
  <c r="V20" i="7"/>
  <c r="AA20" i="7" s="1"/>
  <c r="V15" i="7"/>
  <c r="AA15" i="7" s="1"/>
  <c r="V26" i="7"/>
  <c r="AA26" i="7" s="1"/>
  <c r="W28" i="7"/>
  <c r="AB28" i="7" s="1"/>
  <c r="W24" i="7"/>
  <c r="AB24" i="7" s="1"/>
  <c r="W20" i="7"/>
  <c r="AB20" i="7" s="1"/>
  <c r="W16" i="7"/>
  <c r="AB16" i="7" s="1"/>
  <c r="W9" i="7"/>
  <c r="AB9" i="7" s="1"/>
  <c r="W26" i="7"/>
  <c r="AB26" i="7" s="1"/>
  <c r="W7" i="7"/>
  <c r="W22" i="7"/>
  <c r="AB22" i="7" s="1"/>
  <c r="W14" i="7"/>
  <c r="AB14" i="7" s="1"/>
  <c r="W18" i="7"/>
  <c r="AB18" i="7" s="1"/>
  <c r="W23" i="7"/>
  <c r="AB23" i="7" s="1"/>
  <c r="W15" i="7"/>
  <c r="AB15" i="7" s="1"/>
  <c r="R33" i="7"/>
  <c r="R34" i="7"/>
  <c r="V12" i="7"/>
  <c r="AA12" i="7" s="1"/>
  <c r="V9" i="7"/>
  <c r="AA9" i="7" s="1"/>
  <c r="V29" i="7"/>
  <c r="AA29" i="7" s="1"/>
  <c r="V25" i="7"/>
  <c r="AA25" i="7" s="1"/>
  <c r="V21" i="7"/>
  <c r="AA21" i="7" s="1"/>
  <c r="V17" i="7"/>
  <c r="AA17" i="7" s="1"/>
  <c r="V13" i="7"/>
  <c r="AA13" i="7" s="1"/>
  <c r="V24" i="7"/>
  <c r="AA24" i="7" s="1"/>
  <c r="V23" i="7"/>
  <c r="AA23" i="7" s="1"/>
  <c r="V11" i="7"/>
  <c r="AA11" i="7" s="1"/>
  <c r="E31" i="7"/>
  <c r="N34" i="7"/>
  <c r="J34" i="7"/>
  <c r="J33" i="7"/>
  <c r="P33" i="7"/>
  <c r="P34" i="7"/>
  <c r="T14" i="6"/>
  <c r="P11" i="6"/>
  <c r="N11" i="6"/>
  <c r="R11" i="6"/>
  <c r="T11" i="6"/>
  <c r="P16" i="6"/>
  <c r="N16" i="6"/>
  <c r="T16" i="6"/>
  <c r="R16" i="6"/>
  <c r="D63" i="6"/>
  <c r="D62" i="6" s="1"/>
  <c r="U13" i="6" s="1"/>
  <c r="U10" i="6"/>
  <c r="H9" i="6"/>
  <c r="H59" i="6" s="1"/>
  <c r="U17" i="6" s="1"/>
  <c r="H53" i="6"/>
  <c r="Z29" i="7" l="1"/>
  <c r="N31" i="7"/>
  <c r="N32" i="7" s="1"/>
  <c r="L31" i="7"/>
  <c r="L32" i="7" s="1"/>
  <c r="R31" i="7"/>
  <c r="J31" i="7"/>
  <c r="J32" i="7" s="1"/>
  <c r="P31" i="7"/>
  <c r="P32" i="7" s="1"/>
  <c r="Y33" i="7"/>
  <c r="T33" i="7"/>
  <c r="E32" i="7"/>
  <c r="V30" i="7"/>
  <c r="AA7" i="7"/>
  <c r="AA30" i="7" s="1"/>
  <c r="AA33" i="7" s="1"/>
  <c r="Y34" i="7"/>
  <c r="W30" i="7"/>
  <c r="AB7" i="7"/>
  <c r="AB30" i="7" s="1"/>
  <c r="R17" i="6"/>
  <c r="P17" i="6"/>
  <c r="T17" i="6"/>
  <c r="N17" i="6"/>
  <c r="R13" i="6"/>
  <c r="T13" i="6"/>
  <c r="P13" i="6"/>
  <c r="N13" i="6"/>
  <c r="R10" i="6"/>
  <c r="R12" i="6" s="1"/>
  <c r="R15" i="6" s="1"/>
  <c r="T10" i="6"/>
  <c r="T12" i="6" s="1"/>
  <c r="T15" i="6" s="1"/>
  <c r="P10" i="6"/>
  <c r="P12" i="6" s="1"/>
  <c r="P15" i="6" s="1"/>
  <c r="U12" i="6"/>
  <c r="N10" i="6"/>
  <c r="N12" i="6" s="1"/>
  <c r="D64" i="6"/>
  <c r="Z25" i="7" l="1"/>
  <c r="X25" i="7"/>
  <c r="X16" i="7"/>
  <c r="Z16" i="7"/>
  <c r="Z14" i="7"/>
  <c r="X14" i="7"/>
  <c r="Z24" i="7"/>
  <c r="X24" i="7"/>
  <c r="E35" i="7"/>
  <c r="E36" i="7" s="1"/>
  <c r="Z21" i="7"/>
  <c r="X21" i="7"/>
  <c r="X11" i="7"/>
  <c r="Z11" i="7"/>
  <c r="Z19" i="7"/>
  <c r="X19" i="7"/>
  <c r="X12" i="7"/>
  <c r="Z12" i="7"/>
  <c r="Z22" i="7"/>
  <c r="X22" i="7"/>
  <c r="Z27" i="7"/>
  <c r="X27" i="7"/>
  <c r="Z13" i="7"/>
  <c r="X13" i="7"/>
  <c r="Z8" i="7"/>
  <c r="X8" i="7"/>
  <c r="Z20" i="7"/>
  <c r="X20" i="7"/>
  <c r="Z26" i="7"/>
  <c r="X26" i="7"/>
  <c r="AB34" i="7"/>
  <c r="AB33" i="7"/>
  <c r="U30" i="7"/>
  <c r="X7" i="7"/>
  <c r="Z7" i="7"/>
  <c r="Z23" i="7"/>
  <c r="X23" i="7"/>
  <c r="AA34" i="7"/>
  <c r="W33" i="7"/>
  <c r="V33" i="7"/>
  <c r="V31" i="7"/>
  <c r="V32" i="7" s="1"/>
  <c r="Y31" i="7"/>
  <c r="Y32" i="7" s="1"/>
  <c r="T31" i="7"/>
  <c r="T32" i="7" s="1"/>
  <c r="AA31" i="7"/>
  <c r="AA32" i="7" s="1"/>
  <c r="AB31" i="7"/>
  <c r="AB32" i="7" s="1"/>
  <c r="W31" i="7"/>
  <c r="W32" i="7" s="1"/>
  <c r="R32" i="7"/>
  <c r="Z17" i="7"/>
  <c r="X17" i="7"/>
  <c r="Z15" i="7"/>
  <c r="X15" i="7"/>
  <c r="Z9" i="7"/>
  <c r="X9" i="7"/>
  <c r="Z18" i="7"/>
  <c r="X18" i="7"/>
  <c r="X28" i="7"/>
  <c r="Z28" i="7"/>
  <c r="N15" i="6"/>
  <c r="U15" i="6"/>
  <c r="D69" i="6"/>
  <c r="D68" i="6" s="1"/>
  <c r="D67" i="6"/>
  <c r="D70" i="6" s="1"/>
  <c r="U33" i="7" l="1"/>
  <c r="U31" i="7"/>
  <c r="U32" i="7" s="1"/>
  <c r="Z30" i="7"/>
  <c r="Z33" i="7" l="1"/>
  <c r="Z34" i="7"/>
  <c r="Z31" i="7"/>
  <c r="Z32" i="7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AL6" authorId="0" shapeId="0" xr:uid="{68B1346B-9646-40FD-98AF-5FD6786F57EF}">
      <text>
        <r>
          <rPr>
            <b/>
            <sz val="9"/>
            <color indexed="81"/>
            <rFont val="Tahoma"/>
            <family val="2"/>
            <charset val="186"/>
          </rPr>
          <t xml:space="preserve">Andrus Gatski:
</t>
        </r>
        <r>
          <rPr>
            <sz val="9"/>
            <color indexed="81"/>
            <rFont val="Tahoma"/>
            <family val="2"/>
            <charset val="186"/>
          </rPr>
          <t>EGT kasutuses on C korpuses ainult garaažid</t>
        </r>
      </text>
    </comment>
  </commentList>
</comments>
</file>

<file path=xl/sharedStrings.xml><?xml version="1.0" encoding="utf-8"?>
<sst xmlns="http://schemas.openxmlformats.org/spreadsheetml/2006/main" count="255" uniqueCount="178">
  <si>
    <t>Lisa nr 1</t>
  </si>
  <si>
    <t>Ekplikatsioon</t>
  </si>
  <si>
    <t>Üürilepingu nr Üxxxxx/xx  lisale nr x.x</t>
  </si>
  <si>
    <t>Jrk
nr</t>
  </si>
  <si>
    <t>Eeldatav maksumus, EUR, km-ta</t>
  </si>
  <si>
    <t>Üürnikuspetsiifiline osa ehitusest</t>
  </si>
  <si>
    <t>Üürnikuspetsiifiline osa sisustusest</t>
  </si>
  <si>
    <t>Üle 10a amort</t>
  </si>
  <si>
    <t>Jääkväärtus 10a lõpus</t>
  </si>
  <si>
    <t>INVESTEERINGU JAGUNEMINE:</t>
  </si>
  <si>
    <t>EGT osakaal pinnast</t>
  </si>
  <si>
    <t>Üürnik</t>
  </si>
  <si>
    <t>Ainukasutuses pind</t>
  </si>
  <si>
    <t>Ühiskasutuses korruste pind</t>
  </si>
  <si>
    <t>Ühiskasutuses hoone pind</t>
  </si>
  <si>
    <t>Ühiskasutuses muu pind</t>
  </si>
  <si>
    <t>Kokku</t>
  </si>
  <si>
    <t>Osakaal</t>
  </si>
  <si>
    <t>ARENDUSTEGEVUS</t>
  </si>
  <si>
    <t>Eesti Geoloogiateenistus</t>
  </si>
  <si>
    <t>Kinnisvara omandamise ja väärtustamise kulud</t>
  </si>
  <si>
    <t>Ehitus</t>
  </si>
  <si>
    <t>1.1.</t>
  </si>
  <si>
    <t>x</t>
  </si>
  <si>
    <t>Projektijuhtimine</t>
  </si>
  <si>
    <t>Tellija muud arendusaegsed kulud; va intress</t>
  </si>
  <si>
    <t>Ehitus + Projektijuhtimise otsene kulu</t>
  </si>
  <si>
    <t>2.1.</t>
  </si>
  <si>
    <t>Omanikujärelevalve</t>
  </si>
  <si>
    <t>Projektijuhtimise kaudne kulu</t>
  </si>
  <si>
    <t>2.2.</t>
  </si>
  <si>
    <t>Lubade taotlemisega seotud kulud</t>
  </si>
  <si>
    <t>Intress</t>
  </si>
  <si>
    <t>2.3.</t>
  </si>
  <si>
    <t>Muud kontrorikulud</t>
  </si>
  <si>
    <t>Ehituse investeeringu algväärtus</t>
  </si>
  <si>
    <t>2.4.</t>
  </si>
  <si>
    <t>Ekspertiisid, konsultatsioonid, mõõtmised jne</t>
  </si>
  <si>
    <t>Üürniku spetsifiline osa investeeringust</t>
  </si>
  <si>
    <t>Aktiivne vakantsus</t>
  </si>
  <si>
    <t>2.5.</t>
  </si>
  <si>
    <t>Ehitusaegne kindlustus</t>
  </si>
  <si>
    <t>Ehituse investeeringu lõppväärtus</t>
  </si>
  <si>
    <t>Üüritav pind kokku</t>
  </si>
  <si>
    <t>2.6.</t>
  </si>
  <si>
    <t>Kulud seoses ehitustööde katkemisega</t>
  </si>
  <si>
    <t>2.7.</t>
  </si>
  <si>
    <t>Juriidiline nõustamine</t>
  </si>
  <si>
    <t>2.8.</t>
  </si>
  <si>
    <t>Muud tellija ehitusaegsed kulud</t>
  </si>
  <si>
    <t>Liitumised</t>
  </si>
  <si>
    <t>3.1.</t>
  </si>
  <si>
    <t>3.2.</t>
  </si>
  <si>
    <t>…</t>
  </si>
  <si>
    <t>Projektijuhtimise otsesed kulud</t>
  </si>
  <si>
    <t>4.1.</t>
  </si>
  <si>
    <t>EHITAMINE</t>
  </si>
  <si>
    <t>Projekteerimine ja uuringud</t>
  </si>
  <si>
    <t>5.1.</t>
  </si>
  <si>
    <t>5.2.</t>
  </si>
  <si>
    <t>Ehituslepingud</t>
  </si>
  <si>
    <t>6.1.</t>
  </si>
  <si>
    <t>6.2.</t>
  </si>
  <si>
    <t>Ettevalmistus- ja lammutustööd</t>
  </si>
  <si>
    <t>6.3.</t>
  </si>
  <si>
    <t>6.4.</t>
  </si>
  <si>
    <t>Aluspõrandate ehitustööd</t>
  </si>
  <si>
    <t>Seinte viimistlustööd</t>
  </si>
  <si>
    <t>6.6.</t>
  </si>
  <si>
    <t>Lagede viimistlustööd</t>
  </si>
  <si>
    <t>6.7.</t>
  </si>
  <si>
    <t>Põrandakattematerjali paigaldustööd</t>
  </si>
  <si>
    <t>6.8.</t>
  </si>
  <si>
    <t>Köögi kohtmööbel</t>
  </si>
  <si>
    <t>6.10.</t>
  </si>
  <si>
    <t>Aknakatted</t>
  </si>
  <si>
    <t>6.11.</t>
  </si>
  <si>
    <t>6.12.</t>
  </si>
  <si>
    <t>6.13.</t>
  </si>
  <si>
    <t>Ventilatsioonisüsteemi ehitustööd</t>
  </si>
  <si>
    <t>6.14.</t>
  </si>
  <si>
    <t>6.15.</t>
  </si>
  <si>
    <t>6.16.</t>
  </si>
  <si>
    <t>6.17.</t>
  </si>
  <si>
    <t>SISUSTAMINE</t>
  </si>
  <si>
    <t>Sisustus ja kunstiteosed</t>
  </si>
  <si>
    <t>7.1.</t>
  </si>
  <si>
    <t>Tavasisustus</t>
  </si>
  <si>
    <t>7.2.</t>
  </si>
  <si>
    <t>Erisisustus</t>
  </si>
  <si>
    <t>7.3.</t>
  </si>
  <si>
    <t>Kunst</t>
  </si>
  <si>
    <t>RESERV</t>
  </si>
  <si>
    <t>Reserv</t>
  </si>
  <si>
    <t>EELDATAV MAKSUMUS KOKKU, KM-TA</t>
  </si>
  <si>
    <t>EHITUSTÖÖDE AEGNE INTRESS</t>
  </si>
  <si>
    <t>Intressikulu</t>
  </si>
  <si>
    <t>PROJEKTIJUHTIMISE KAUDSED KULUD, KM-TA</t>
  </si>
  <si>
    <t>EELDATAV MAKSUMUS KOKKU KOOS KAUDSETE KULUDEGA, KM-TA</t>
  </si>
  <si>
    <t>SISSEVOOL, KM-TA</t>
  </si>
  <si>
    <t>CO2 toetus jmt</t>
  </si>
  <si>
    <t>EELDATAV MAKSUMUS KOOS KAUDSETE KULUDE JA SISSEVOOLUGA, KM-TA</t>
  </si>
  <si>
    <t xml:space="preserve">KÄIBEMAKS </t>
  </si>
  <si>
    <t>EELDATAV MAKSUMUS KOKKU, KM-GA</t>
  </si>
  <si>
    <t>Lisa nr 2</t>
  </si>
  <si>
    <t>Sisustuse jagunemine (ainukasutuses pinnal)</t>
  </si>
  <si>
    <t>Sisustuse jagunemine (ühiskasutuses pinnal)</t>
  </si>
  <si>
    <t>Kokku (ainu- ja ühiskasutuses sisustuse jagunemine)</t>
  </si>
  <si>
    <t>Nimetus</t>
  </si>
  <si>
    <t>Kogus, tk</t>
  </si>
  <si>
    <t>Hind, EUR, km-ta</t>
  </si>
  <si>
    <t>EGT maksumus</t>
  </si>
  <si>
    <t>Ühiskasutus maksumus</t>
  </si>
  <si>
    <t>EGT</t>
  </si>
  <si>
    <t>8h ergonoomiline töötool</t>
  </si>
  <si>
    <t xml:space="preserve">Töölaud A (1400*700) </t>
  </si>
  <si>
    <t>Töölaud B (1600*700)</t>
  </si>
  <si>
    <t>Elektriliselt kõrgusregul. laud A (1400 x 700 mm)</t>
  </si>
  <si>
    <t xml:space="preserve">Elektriliselt kõrgusregul. laud B (1600 x 700 mm) </t>
  </si>
  <si>
    <t>Ratastel sahtliboks</t>
  </si>
  <si>
    <t>Akustiline lauasirm A (1400 x 450 mm)</t>
  </si>
  <si>
    <t>Akustiline lauasirm B (1600 x 450 mm)</t>
  </si>
  <si>
    <t>Metalljalgadel 3 riiulitasapinnaga ustega kapp</t>
  </si>
  <si>
    <t>Põrandanagi</t>
  </si>
  <si>
    <t>Akustiline tugitool</t>
  </si>
  <si>
    <t>Diivan 2-kohaline</t>
  </si>
  <si>
    <t>Diivan 3-kohaline</t>
  </si>
  <si>
    <t>Diivanilaud</t>
  </si>
  <si>
    <t>Koosolekulaud</t>
  </si>
  <si>
    <t>Söögilaud</t>
  </si>
  <si>
    <t>Teeninduslaud PRIA</t>
  </si>
  <si>
    <t>Kliendiarvuti töölaud PRIA</t>
  </si>
  <si>
    <t>Elektriliselt kõrgusregul. laud SUUR 1800mm</t>
  </si>
  <si>
    <t>Akustiline lauasirm C (1800mm lauale)</t>
  </si>
  <si>
    <t>Klienditoolid</t>
  </si>
  <si>
    <t xml:space="preserve">Riidekapp </t>
  </si>
  <si>
    <t>Eeldatav maksumus kokku, km-ta:</t>
  </si>
  <si>
    <t>Sisustuse remonttööd</t>
  </si>
  <si>
    <t>Sisustuse lõppväärtus</t>
  </si>
  <si>
    <t>Käibemaks</t>
  </si>
  <si>
    <t>Eeldatav maksumus kokku, km-ga:</t>
  </si>
  <si>
    <t>Projekteerimistööd</t>
  </si>
  <si>
    <t>Vaheseinte ehitustööd</t>
  </si>
  <si>
    <t>Koristustööd</t>
  </si>
  <si>
    <t>MA osakaal pinnast</t>
  </si>
  <si>
    <t>MA maksumus</t>
  </si>
  <si>
    <t>PMA osakaal pinnast</t>
  </si>
  <si>
    <t>PMA maksumus</t>
  </si>
  <si>
    <t>PRIA osakaal pinnast</t>
  </si>
  <si>
    <t>PRIA maksumus</t>
  </si>
  <si>
    <t>Maa-amet</t>
  </si>
  <si>
    <t>Põllumajandusamet</t>
  </si>
  <si>
    <t>Põllumajanduse Registrite ja Informatsiooni Amet </t>
  </si>
  <si>
    <t xml:space="preserve">6.5. </t>
  </si>
  <si>
    <t>Ruumi 202 ehitustööd</t>
  </si>
  <si>
    <t>Avatäidete vahetus</t>
  </si>
  <si>
    <t>6.9.</t>
  </si>
  <si>
    <t>Veevarustus- ja kanalisatsiooni ehitustööd</t>
  </si>
  <si>
    <t>Jahutussüsteemi ehitustööd</t>
  </si>
  <si>
    <t>Tugevvoolutööd</t>
  </si>
  <si>
    <t>Nõrkvoolutööd</t>
  </si>
  <si>
    <t>MA</t>
  </si>
  <si>
    <t>PMA</t>
  </si>
  <si>
    <t>PRIA</t>
  </si>
  <si>
    <t>Sisustuse algväärtus</t>
  </si>
  <si>
    <t>Töö nimetus</t>
  </si>
  <si>
    <t>Tööde loetelu ja eeldatav maksumus - Kreutzwaldi 5 (Ckorpus)</t>
  </si>
  <si>
    <t>6.18.</t>
  </si>
  <si>
    <t>Viidandus/kujundus/majasildid</t>
  </si>
  <si>
    <t xml:space="preserve">Sisustuse nimekiri ja tegelik maksumus </t>
  </si>
  <si>
    <t>EGT kogus</t>
  </si>
  <si>
    <t>MA kogus</t>
  </si>
  <si>
    <t>PMA kogus</t>
  </si>
  <si>
    <t>PRIA kogus</t>
  </si>
  <si>
    <t>Ühiskasutus kogus</t>
  </si>
  <si>
    <t>Kokku ilma EGTta</t>
  </si>
  <si>
    <t>Töölaud A (1400*700) plaat</t>
  </si>
  <si>
    <t>Osakaal ilma EGTta ja MAta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</si>
</sst>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-* #,##0.00\ &quot;€&quot;_-;\-* #,##0.00\ &quot;€&quot;_-;_-* &quot;-&quot;??\ &quot;€&quot;_-;_-@_-"/>
    <numFmt numFmtId="164" formatCode="0.0%"/>
    <numFmt numFmtId="165" formatCode="#,##0.0"/>
    <numFmt numFmtId="166" formatCode="#,##0&quot; a&quot;"/>
    <numFmt numFmtId="167" formatCode="#,##0.00\ &quot;€&quot;"/>
    <numFmt numFmtId="168" formatCode="0.000000"/>
    <numFmt numFmtId="169" formatCode="#,##0&quot; €&quot;"/>
    <numFmt numFmtId="170" formatCode="#,##0&quot; tk&quot;"/>
    <numFmt numFmtId="171" formatCode="0.0"/>
  </numFmts>
  <fonts count="22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9"/>
      <color theme="1"/>
      <name val="Calibri"/>
      <family val="2"/>
      <charset val="186"/>
      <scheme val="minor"/>
    </font>
    <font>
      <i/>
      <sz val="11"/>
      <color rgb="FFFF0000"/>
      <name val="Calibri"/>
      <family val="2"/>
      <charset val="186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  <charset val="186"/>
      <scheme val="minor"/>
    </font>
    <font>
      <sz val="11"/>
      <color rgb="FF000000"/>
      <name val="Calibri"/>
      <family val="2"/>
      <charset val="186"/>
      <scheme val="minor"/>
    </font>
    <font>
      <i/>
      <sz val="11"/>
      <color rgb="FF000000"/>
      <name val="Calibri"/>
      <family val="2"/>
      <charset val="186"/>
      <scheme val="minor"/>
    </font>
    <font>
      <i/>
      <sz val="11"/>
      <color theme="1"/>
      <name val="Calibri"/>
      <family val="2"/>
      <charset val="186"/>
      <scheme val="minor"/>
    </font>
    <font>
      <b/>
      <sz val="11"/>
      <color rgb="FFFF0000"/>
      <name val="Calibri"/>
      <family val="2"/>
      <charset val="186"/>
      <scheme val="minor"/>
    </font>
    <font>
      <b/>
      <sz val="16"/>
      <color theme="1"/>
      <name val="Calibri"/>
      <family val="2"/>
      <charset val="186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186"/>
      <scheme val="minor"/>
    </font>
    <font>
      <sz val="12"/>
      <color theme="1"/>
      <name val="Calibri"/>
      <family val="2"/>
      <charset val="186"/>
      <scheme val="minor"/>
    </font>
    <font>
      <sz val="9"/>
      <color indexed="81"/>
      <name val="Tahoma"/>
      <family val="2"/>
      <charset val="186"/>
    </font>
    <font>
      <b/>
      <sz val="11"/>
      <color rgb="FF000000"/>
      <name val="Calibri"/>
      <family val="2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indexed="81"/>
      <name val="Tahoma"/>
      <family val="2"/>
      <charset val="186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79998168889431442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0" fontId="3" fillId="0" borderId="0"/>
    <xf numFmtId="0" fontId="5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78">
    <xf numFmtId="0" fontId="0" fillId="0" borderId="0" xfId="0"/>
    <xf numFmtId="0" fontId="4" fillId="0" borderId="0" xfId="1" applyFont="1"/>
    <xf numFmtId="0" fontId="1" fillId="0" borderId="0" xfId="1" applyFont="1"/>
    <xf numFmtId="4" fontId="1" fillId="0" borderId="0" xfId="1" applyNumberFormat="1" applyFont="1" applyAlignment="1">
      <alignment horizontal="center"/>
    </xf>
    <xf numFmtId="4" fontId="6" fillId="0" borderId="0" xfId="2" applyNumberFormat="1" applyFont="1" applyAlignment="1">
      <alignment horizontal="right"/>
    </xf>
    <xf numFmtId="0" fontId="1" fillId="2" borderId="0" xfId="1" applyFont="1" applyFill="1"/>
    <xf numFmtId="4" fontId="7" fillId="0" borderId="0" xfId="2" applyNumberFormat="1" applyFont="1" applyAlignment="1">
      <alignment horizontal="right"/>
    </xf>
    <xf numFmtId="0" fontId="6" fillId="0" borderId="0" xfId="1" applyFont="1" applyAlignment="1">
      <alignment vertical="center"/>
    </xf>
    <xf numFmtId="0" fontId="6" fillId="0" borderId="4" xfId="1" applyFont="1" applyBorder="1" applyAlignment="1">
      <alignment vertical="center" wrapText="1"/>
    </xf>
    <xf numFmtId="0" fontId="6" fillId="0" borderId="5" xfId="1" applyFont="1" applyBorder="1" applyAlignment="1">
      <alignment vertical="center" wrapText="1"/>
    </xf>
    <xf numFmtId="4" fontId="6" fillId="0" borderId="6" xfId="1" applyNumberFormat="1" applyFont="1" applyBorder="1" applyAlignment="1">
      <alignment horizontal="center" vertical="center" wrapText="1"/>
    </xf>
    <xf numFmtId="4" fontId="1" fillId="0" borderId="8" xfId="3" applyNumberFormat="1" applyBorder="1"/>
    <xf numFmtId="0" fontId="2" fillId="3" borderId="9" xfId="3" applyFont="1" applyFill="1" applyBorder="1" applyAlignment="1">
      <alignment horizontal="left" wrapText="1"/>
    </xf>
    <xf numFmtId="4" fontId="2" fillId="0" borderId="10" xfId="3" applyNumberFormat="1" applyFont="1" applyBorder="1" applyAlignment="1">
      <alignment horizontal="left" wrapText="1"/>
    </xf>
    <xf numFmtId="3" fontId="6" fillId="4" borderId="13" xfId="1" applyNumberFormat="1" applyFont="1" applyFill="1" applyBorder="1" applyAlignment="1">
      <alignment vertical="center" wrapText="1"/>
    </xf>
    <xf numFmtId="3" fontId="6" fillId="4" borderId="3" xfId="1" applyNumberFormat="1" applyFont="1" applyFill="1" applyBorder="1" applyAlignment="1">
      <alignment vertical="center" wrapText="1"/>
    </xf>
    <xf numFmtId="3" fontId="6" fillId="4" borderId="1" xfId="1" applyNumberFormat="1" applyFont="1" applyFill="1" applyBorder="1" applyAlignment="1">
      <alignment horizontal="right" vertical="center" wrapText="1"/>
    </xf>
    <xf numFmtId="4" fontId="1" fillId="0" borderId="0" xfId="3" applyNumberFormat="1"/>
    <xf numFmtId="164" fontId="1" fillId="2" borderId="2" xfId="4" applyNumberFormat="1" applyFill="1" applyBorder="1" applyAlignment="1">
      <alignment horizontal="center"/>
    </xf>
    <xf numFmtId="4" fontId="2" fillId="0" borderId="15" xfId="3" applyNumberFormat="1" applyFont="1" applyBorder="1"/>
    <xf numFmtId="165" fontId="12" fillId="0" borderId="1" xfId="3" applyNumberFormat="1" applyFont="1" applyBorder="1" applyProtection="1">
      <protection hidden="1"/>
    </xf>
    <xf numFmtId="10" fontId="12" fillId="0" borderId="1" xfId="3" applyNumberFormat="1" applyFont="1" applyBorder="1" applyProtection="1">
      <protection hidden="1"/>
    </xf>
    <xf numFmtId="0" fontId="6" fillId="3" borderId="12" xfId="1" applyFont="1" applyFill="1" applyBorder="1" applyAlignment="1">
      <alignment vertical="center" wrapText="1"/>
    </xf>
    <xf numFmtId="2" fontId="6" fillId="3" borderId="1" xfId="1" applyNumberFormat="1" applyFont="1" applyFill="1" applyBorder="1" applyAlignment="1">
      <alignment vertical="center" wrapText="1"/>
    </xf>
    <xf numFmtId="3" fontId="6" fillId="3" borderId="13" xfId="1" applyNumberFormat="1" applyFont="1" applyFill="1" applyBorder="1" applyAlignment="1">
      <alignment vertical="center" wrapText="1"/>
    </xf>
    <xf numFmtId="3" fontId="6" fillId="3" borderId="3" xfId="1" applyNumberFormat="1" applyFont="1" applyFill="1" applyBorder="1" applyAlignment="1">
      <alignment vertical="center" wrapText="1"/>
    </xf>
    <xf numFmtId="3" fontId="6" fillId="3" borderId="1" xfId="1" applyNumberFormat="1" applyFont="1" applyFill="1" applyBorder="1" applyAlignment="1">
      <alignment horizontal="right" vertical="center" wrapText="1"/>
    </xf>
    <xf numFmtId="0" fontId="13" fillId="0" borderId="18" xfId="3" applyFont="1" applyBorder="1"/>
    <xf numFmtId="4" fontId="13" fillId="0" borderId="19" xfId="3" applyNumberFormat="1" applyFont="1" applyBorder="1"/>
    <xf numFmtId="4" fontId="13" fillId="0" borderId="20" xfId="3" applyNumberFormat="1" applyFont="1" applyBorder="1" applyAlignment="1">
      <alignment horizontal="center"/>
    </xf>
    <xf numFmtId="4" fontId="14" fillId="0" borderId="21" xfId="3" applyNumberFormat="1" applyFont="1" applyBorder="1"/>
    <xf numFmtId="4" fontId="14" fillId="0" borderId="20" xfId="3" applyNumberFormat="1" applyFont="1" applyBorder="1"/>
    <xf numFmtId="0" fontId="7" fillId="0" borderId="12" xfId="1" applyFont="1" applyBorder="1" applyAlignment="1">
      <alignment vertical="center" wrapText="1"/>
    </xf>
    <xf numFmtId="2" fontId="7" fillId="0" borderId="1" xfId="1" applyNumberFormat="1" applyFont="1" applyBorder="1" applyAlignment="1">
      <alignment vertical="center" wrapText="1"/>
    </xf>
    <xf numFmtId="3" fontId="7" fillId="0" borderId="13" xfId="1" applyNumberFormat="1" applyFont="1" applyBorder="1" applyAlignment="1">
      <alignment vertical="center" wrapText="1"/>
    </xf>
    <xf numFmtId="3" fontId="7" fillId="0" borderId="1" xfId="1" applyNumberFormat="1" applyFont="1" applyBorder="1" applyAlignment="1">
      <alignment horizontal="right" vertical="center" wrapText="1"/>
    </xf>
    <xf numFmtId="0" fontId="13" fillId="0" borderId="22" xfId="3" applyFont="1" applyBorder="1"/>
    <xf numFmtId="4" fontId="13" fillId="0" borderId="0" xfId="3" applyNumberFormat="1" applyFont="1"/>
    <xf numFmtId="4" fontId="13" fillId="0" borderId="16" xfId="3" applyNumberFormat="1" applyFont="1" applyBorder="1" applyAlignment="1">
      <alignment horizontal="center"/>
    </xf>
    <xf numFmtId="4" fontId="14" fillId="0" borderId="23" xfId="3" applyNumberFormat="1" applyFont="1" applyBorder="1"/>
    <xf numFmtId="4" fontId="14" fillId="0" borderId="16" xfId="3" applyNumberFormat="1" applyFont="1" applyBorder="1"/>
    <xf numFmtId="4" fontId="14" fillId="0" borderId="0" xfId="3" applyNumberFormat="1" applyFont="1"/>
    <xf numFmtId="0" fontId="13" fillId="0" borderId="14" xfId="3" applyFont="1" applyBorder="1"/>
    <xf numFmtId="4" fontId="13" fillId="0" borderId="24" xfId="3" applyNumberFormat="1" applyFont="1" applyBorder="1"/>
    <xf numFmtId="4" fontId="13" fillId="0" borderId="25" xfId="3" applyNumberFormat="1" applyFont="1" applyBorder="1" applyAlignment="1">
      <alignment horizontal="center"/>
    </xf>
    <xf numFmtId="4" fontId="13" fillId="0" borderId="26" xfId="3" applyNumberFormat="1" applyFont="1" applyBorder="1"/>
    <xf numFmtId="4" fontId="13" fillId="0" borderId="25" xfId="3" applyNumberFormat="1" applyFont="1" applyBorder="1"/>
    <xf numFmtId="166" fontId="7" fillId="0" borderId="1" xfId="1" applyNumberFormat="1" applyFont="1" applyBorder="1" applyAlignment="1">
      <alignment horizontal="right" vertical="center" wrapText="1"/>
    </xf>
    <xf numFmtId="4" fontId="14" fillId="0" borderId="16" xfId="3" applyNumberFormat="1" applyFont="1" applyBorder="1" applyAlignment="1">
      <alignment horizontal="center"/>
    </xf>
    <xf numFmtId="0" fontId="13" fillId="0" borderId="7" xfId="3" applyFont="1" applyBorder="1"/>
    <xf numFmtId="4" fontId="13" fillId="0" borderId="27" xfId="3" applyNumberFormat="1" applyFont="1" applyBorder="1"/>
    <xf numFmtId="4" fontId="13" fillId="0" borderId="8" xfId="3" applyNumberFormat="1" applyFont="1" applyBorder="1" applyAlignment="1">
      <alignment horizontal="center"/>
    </xf>
    <xf numFmtId="4" fontId="13" fillId="0" borderId="8" xfId="3" applyNumberFormat="1" applyFont="1" applyBorder="1"/>
    <xf numFmtId="4" fontId="13" fillId="0" borderId="23" xfId="3" applyNumberFormat="1" applyFont="1" applyBorder="1"/>
    <xf numFmtId="0" fontId="13" fillId="0" borderId="28" xfId="3" applyFont="1" applyBorder="1"/>
    <xf numFmtId="4" fontId="13" fillId="0" borderId="29" xfId="3" applyNumberFormat="1" applyFont="1" applyBorder="1"/>
    <xf numFmtId="4" fontId="14" fillId="0" borderId="30" xfId="3" applyNumberFormat="1" applyFont="1" applyBorder="1"/>
    <xf numFmtId="4" fontId="14" fillId="0" borderId="29" xfId="3" applyNumberFormat="1" applyFont="1" applyBorder="1"/>
    <xf numFmtId="4" fontId="1" fillId="0" borderId="0" xfId="1" applyNumberFormat="1" applyFont="1"/>
    <xf numFmtId="0" fontId="6" fillId="3" borderId="1" xfId="1" applyFont="1" applyFill="1" applyBorder="1" applyAlignment="1">
      <alignment vertical="center" wrapText="1"/>
    </xf>
    <xf numFmtId="16" fontId="7" fillId="0" borderId="12" xfId="1" applyNumberFormat="1" applyFont="1" applyBorder="1" applyAlignment="1">
      <alignment vertical="center" wrapText="1"/>
    </xf>
    <xf numFmtId="0" fontId="6" fillId="0" borderId="32" xfId="1" applyFont="1" applyBorder="1" applyAlignment="1">
      <alignment horizontal="right" vertical="center" wrapText="1"/>
    </xf>
    <xf numFmtId="0" fontId="6" fillId="0" borderId="11" xfId="1" applyFont="1" applyBorder="1" applyAlignment="1">
      <alignment horizontal="left" vertical="center" wrapText="1"/>
    </xf>
    <xf numFmtId="3" fontId="7" fillId="0" borderId="33" xfId="1" applyNumberFormat="1" applyFont="1" applyBorder="1" applyAlignment="1">
      <alignment vertical="center" wrapText="1"/>
    </xf>
    <xf numFmtId="3" fontId="6" fillId="4" borderId="36" xfId="1" applyNumberFormat="1" applyFont="1" applyFill="1" applyBorder="1" applyAlignment="1">
      <alignment vertical="center" wrapText="1"/>
    </xf>
    <xf numFmtId="3" fontId="6" fillId="4" borderId="21" xfId="1" applyNumberFormat="1" applyFont="1" applyFill="1" applyBorder="1" applyAlignment="1">
      <alignment vertical="center" wrapText="1"/>
    </xf>
    <xf numFmtId="3" fontId="6" fillId="4" borderId="11" xfId="1" applyNumberFormat="1" applyFont="1" applyFill="1" applyBorder="1" applyAlignment="1">
      <alignment horizontal="right" vertical="center" wrapText="1"/>
    </xf>
    <xf numFmtId="3" fontId="6" fillId="4" borderId="25" xfId="1" applyNumberFormat="1" applyFont="1" applyFill="1" applyBorder="1" applyAlignment="1">
      <alignment vertical="center" wrapText="1"/>
    </xf>
    <xf numFmtId="0" fontId="7" fillId="0" borderId="20" xfId="1" applyFont="1" applyBorder="1" applyAlignment="1">
      <alignment vertical="center" wrapText="1"/>
    </xf>
    <xf numFmtId="0" fontId="7" fillId="0" borderId="19" xfId="1" applyFont="1" applyBorder="1" applyAlignment="1">
      <alignment vertical="center" wrapText="1"/>
    </xf>
    <xf numFmtId="0" fontId="6" fillId="0" borderId="19" xfId="1" applyFont="1" applyBorder="1" applyAlignment="1">
      <alignment vertical="center" wrapText="1"/>
    </xf>
    <xf numFmtId="0" fontId="1" fillId="0" borderId="0" xfId="1" applyFont="1" applyAlignment="1">
      <alignment horizontal="right"/>
    </xf>
    <xf numFmtId="0" fontId="6" fillId="3" borderId="12" xfId="1" applyFont="1" applyFill="1" applyBorder="1" applyAlignment="1">
      <alignment horizontal="right" vertical="center" wrapText="1"/>
    </xf>
    <xf numFmtId="164" fontId="6" fillId="3" borderId="1" xfId="1" applyNumberFormat="1" applyFont="1" applyFill="1" applyBorder="1" applyAlignment="1">
      <alignment horizontal="left" vertical="center" wrapText="1"/>
    </xf>
    <xf numFmtId="3" fontId="6" fillId="3" borderId="2" xfId="1" applyNumberFormat="1" applyFont="1" applyFill="1" applyBorder="1" applyAlignment="1">
      <alignment vertical="center" wrapText="1"/>
    </xf>
    <xf numFmtId="0" fontId="6" fillId="0" borderId="16" xfId="1" applyFont="1" applyBorder="1" applyAlignment="1">
      <alignment horizontal="right" vertical="center" wrapText="1"/>
    </xf>
    <xf numFmtId="164" fontId="6" fillId="0" borderId="0" xfId="1" applyNumberFormat="1" applyFont="1" applyAlignment="1">
      <alignment horizontal="left" vertical="center" wrapText="1"/>
    </xf>
    <xf numFmtId="3" fontId="6" fillId="4" borderId="2" xfId="1" applyNumberFormat="1" applyFont="1" applyFill="1" applyBorder="1" applyAlignment="1">
      <alignment vertical="center" wrapText="1"/>
    </xf>
    <xf numFmtId="0" fontId="6" fillId="0" borderId="16" xfId="1" applyFont="1" applyBorder="1" applyAlignment="1">
      <alignment vertical="center" wrapText="1"/>
    </xf>
    <xf numFmtId="0" fontId="6" fillId="0" borderId="0" xfId="1" applyFont="1" applyAlignment="1">
      <alignment vertical="center" wrapText="1"/>
    </xf>
    <xf numFmtId="0" fontId="6" fillId="3" borderId="32" xfId="1" applyFont="1" applyFill="1" applyBorder="1" applyAlignment="1">
      <alignment horizontal="right" vertical="center" wrapText="1"/>
    </xf>
    <xf numFmtId="164" fontId="6" fillId="3" borderId="11" xfId="1" applyNumberFormat="1" applyFont="1" applyFill="1" applyBorder="1" applyAlignment="1">
      <alignment horizontal="left" vertical="center" wrapText="1"/>
    </xf>
    <xf numFmtId="3" fontId="6" fillId="3" borderId="20" xfId="1" applyNumberFormat="1" applyFont="1" applyFill="1" applyBorder="1" applyAlignment="1">
      <alignment vertical="center" wrapText="1"/>
    </xf>
    <xf numFmtId="3" fontId="6" fillId="4" borderId="39" xfId="1" applyNumberFormat="1" applyFont="1" applyFill="1" applyBorder="1" applyAlignment="1">
      <alignment vertical="center" wrapText="1"/>
    </xf>
    <xf numFmtId="10" fontId="7" fillId="0" borderId="11" xfId="1" applyNumberFormat="1" applyFont="1" applyBorder="1" applyAlignment="1">
      <alignment horizontal="left" vertical="center" wrapText="1"/>
    </xf>
    <xf numFmtId="3" fontId="6" fillId="0" borderId="20" xfId="1" applyNumberFormat="1" applyFont="1" applyBorder="1" applyAlignment="1">
      <alignment vertical="center" wrapText="1"/>
    </xf>
    <xf numFmtId="10" fontId="6" fillId="0" borderId="0" xfId="1" applyNumberFormat="1" applyFont="1" applyAlignment="1">
      <alignment horizontal="left" vertical="center" wrapText="1"/>
    </xf>
    <xf numFmtId="9" fontId="6" fillId="3" borderId="1" xfId="1" applyNumberFormat="1" applyFont="1" applyFill="1" applyBorder="1" applyAlignment="1">
      <alignment horizontal="left" vertical="center" wrapText="1"/>
    </xf>
    <xf numFmtId="9" fontId="6" fillId="0" borderId="0" xfId="1" applyNumberFormat="1" applyFont="1" applyAlignment="1">
      <alignment horizontal="left" vertical="center" wrapText="1"/>
    </xf>
    <xf numFmtId="3" fontId="6" fillId="4" borderId="42" xfId="1" applyNumberFormat="1" applyFont="1" applyFill="1" applyBorder="1" applyAlignment="1">
      <alignment vertical="center" wrapText="1"/>
    </xf>
    <xf numFmtId="0" fontId="7" fillId="0" borderId="0" xfId="1" applyFont="1" applyAlignment="1">
      <alignment vertical="center" wrapText="1"/>
    </xf>
    <xf numFmtId="4" fontId="6" fillId="0" borderId="0" xfId="1" applyNumberFormat="1" applyFont="1" applyAlignment="1">
      <alignment vertical="center" wrapText="1"/>
    </xf>
    <xf numFmtId="0" fontId="10" fillId="0" borderId="0" xfId="1" applyFont="1"/>
    <xf numFmtId="4" fontId="10" fillId="0" borderId="0" xfId="1" applyNumberFormat="1" applyFont="1" applyAlignment="1">
      <alignment horizontal="right"/>
    </xf>
    <xf numFmtId="0" fontId="1" fillId="0" borderId="0" xfId="1" applyFont="1" applyFill="1"/>
    <xf numFmtId="3" fontId="1" fillId="0" borderId="0" xfId="1" applyNumberFormat="1" applyFont="1" applyFill="1"/>
    <xf numFmtId="0" fontId="12" fillId="0" borderId="0" xfId="3" applyFont="1"/>
    <xf numFmtId="0" fontId="16" fillId="0" borderId="0" xfId="2" applyFont="1" applyAlignment="1">
      <alignment horizontal="right"/>
    </xf>
    <xf numFmtId="0" fontId="12" fillId="2" borderId="0" xfId="3" applyFont="1" applyFill="1"/>
    <xf numFmtId="0" fontId="12" fillId="0" borderId="0" xfId="3" applyFont="1" applyAlignment="1">
      <alignment horizontal="left"/>
    </xf>
    <xf numFmtId="4" fontId="5" fillId="0" borderId="0" xfId="2" applyNumberFormat="1" applyAlignment="1">
      <alignment horizontal="right"/>
    </xf>
    <xf numFmtId="0" fontId="5" fillId="0" borderId="0" xfId="2" applyAlignment="1">
      <alignment horizontal="right"/>
    </xf>
    <xf numFmtId="0" fontId="2" fillId="0" borderId="34" xfId="3" applyFont="1" applyBorder="1" applyAlignment="1">
      <alignment horizontal="left"/>
    </xf>
    <xf numFmtId="0" fontId="18" fillId="0" borderId="35" xfId="3" applyFont="1" applyBorder="1" applyAlignment="1">
      <alignment horizontal="center"/>
    </xf>
    <xf numFmtId="0" fontId="18" fillId="0" borderId="35" xfId="3" applyFont="1" applyBorder="1" applyAlignment="1">
      <alignment horizontal="center" wrapText="1"/>
    </xf>
    <xf numFmtId="0" fontId="18" fillId="0" borderId="36" xfId="3" applyFont="1" applyBorder="1" applyAlignment="1">
      <alignment horizontal="center" wrapText="1"/>
    </xf>
    <xf numFmtId="0" fontId="2" fillId="0" borderId="34" xfId="3" applyFont="1" applyBorder="1" applyAlignment="1">
      <alignment horizontal="center"/>
    </xf>
    <xf numFmtId="0" fontId="2" fillId="0" borderId="36" xfId="3" applyFont="1" applyBorder="1" applyAlignment="1">
      <alignment horizontal="center"/>
    </xf>
    <xf numFmtId="0" fontId="2" fillId="0" borderId="0" xfId="3" applyFont="1" applyAlignment="1">
      <alignment horizontal="center"/>
    </xf>
    <xf numFmtId="0" fontId="2" fillId="3" borderId="34" xfId="3" applyFont="1" applyFill="1" applyBorder="1" applyAlignment="1">
      <alignment horizontal="center" wrapText="1"/>
    </xf>
    <xf numFmtId="4" fontId="2" fillId="0" borderId="35" xfId="3" applyNumberFormat="1" applyFont="1" applyBorder="1" applyAlignment="1">
      <alignment horizontal="center" wrapText="1"/>
    </xf>
    <xf numFmtId="0" fontId="2" fillId="3" borderId="35" xfId="3" applyFont="1" applyFill="1" applyBorder="1" applyAlignment="1" applyProtection="1">
      <alignment horizontal="center"/>
      <protection hidden="1"/>
    </xf>
    <xf numFmtId="0" fontId="2" fillId="3" borderId="35" xfId="3" applyFont="1" applyFill="1" applyBorder="1" applyAlignment="1">
      <alignment horizontal="center" wrapText="1"/>
    </xf>
    <xf numFmtId="4" fontId="2" fillId="0" borderId="36" xfId="3" applyNumberFormat="1" applyFont="1" applyBorder="1" applyAlignment="1">
      <alignment horizontal="center" wrapText="1"/>
    </xf>
    <xf numFmtId="0" fontId="2" fillId="3" borderId="43" xfId="3" applyFont="1" applyFill="1" applyBorder="1" applyAlignment="1" applyProtection="1">
      <alignment horizontal="center"/>
      <protection hidden="1"/>
    </xf>
    <xf numFmtId="0" fontId="2" fillId="3" borderId="36" xfId="3" applyFont="1" applyFill="1" applyBorder="1" applyAlignment="1" applyProtection="1">
      <alignment horizontal="center"/>
      <protection hidden="1"/>
    </xf>
    <xf numFmtId="0" fontId="19" fillId="0" borderId="37" xfId="3" applyFont="1" applyBorder="1" applyAlignment="1">
      <alignment horizontal="left" vertical="center"/>
    </xf>
    <xf numFmtId="0" fontId="1" fillId="0" borderId="38" xfId="3" applyBorder="1"/>
    <xf numFmtId="0" fontId="12" fillId="0" borderId="37" xfId="3" applyFont="1" applyBorder="1" applyAlignment="1">
      <alignment horizontal="center"/>
    </xf>
    <xf numFmtId="0" fontId="12" fillId="0" borderId="44" xfId="3" applyFont="1" applyBorder="1"/>
    <xf numFmtId="167" fontId="7" fillId="0" borderId="38" xfId="5" applyNumberFormat="1" applyFont="1" applyBorder="1" applyAlignment="1">
      <alignment horizontal="right" vertical="top" wrapText="1"/>
    </xf>
    <xf numFmtId="167" fontId="7" fillId="0" borderId="44" xfId="5" applyNumberFormat="1" applyFont="1" applyBorder="1" applyAlignment="1">
      <alignment horizontal="right" vertical="top" wrapText="1"/>
    </xf>
    <xf numFmtId="4" fontId="12" fillId="0" borderId="0" xfId="3" applyNumberFormat="1" applyFont="1"/>
    <xf numFmtId="0" fontId="19" fillId="0" borderId="12" xfId="3" applyFont="1" applyBorder="1" applyAlignment="1">
      <alignment horizontal="left" vertical="center"/>
    </xf>
    <xf numFmtId="0" fontId="12" fillId="0" borderId="13" xfId="3" applyFont="1" applyBorder="1"/>
    <xf numFmtId="0" fontId="1" fillId="3" borderId="1" xfId="3" applyFill="1" applyBorder="1" applyAlignment="1">
      <alignment horizontal="center"/>
    </xf>
    <xf numFmtId="0" fontId="0" fillId="3" borderId="1" xfId="5" applyNumberFormat="1" applyFont="1" applyFill="1" applyBorder="1" applyAlignment="1">
      <alignment horizontal="center"/>
    </xf>
    <xf numFmtId="167" fontId="7" fillId="0" borderId="12" xfId="5" applyNumberFormat="1" applyFont="1" applyBorder="1" applyAlignment="1">
      <alignment horizontal="right" vertical="top" wrapText="1"/>
    </xf>
    <xf numFmtId="167" fontId="7" fillId="0" borderId="1" xfId="5" applyNumberFormat="1" applyFont="1" applyBorder="1" applyAlignment="1">
      <alignment horizontal="right" vertical="top" wrapText="1"/>
    </xf>
    <xf numFmtId="167" fontId="7" fillId="0" borderId="13" xfId="5" applyNumberFormat="1" applyFont="1" applyBorder="1" applyAlignment="1">
      <alignment horizontal="right" vertical="top" wrapText="1"/>
    </xf>
    <xf numFmtId="0" fontId="19" fillId="0" borderId="32" xfId="3" applyFont="1" applyBorder="1" applyAlignment="1">
      <alignment horizontal="left" vertical="center"/>
    </xf>
    <xf numFmtId="0" fontId="12" fillId="0" borderId="12" xfId="3" applyFont="1" applyBorder="1" applyAlignment="1">
      <alignment horizontal="left" vertical="center"/>
    </xf>
    <xf numFmtId="165" fontId="12" fillId="0" borderId="0" xfId="3" applyNumberFormat="1" applyFont="1" applyProtection="1">
      <protection hidden="1"/>
    </xf>
    <xf numFmtId="10" fontId="12" fillId="0" borderId="0" xfId="3" applyNumberFormat="1" applyFont="1" applyProtection="1">
      <protection hidden="1"/>
    </xf>
    <xf numFmtId="0" fontId="12" fillId="0" borderId="12" xfId="3" applyFont="1" applyBorder="1" applyAlignment="1">
      <alignment horizontal="left"/>
    </xf>
    <xf numFmtId="0" fontId="12" fillId="0" borderId="37" xfId="3" applyFont="1" applyBorder="1" applyAlignment="1">
      <alignment horizontal="left"/>
    </xf>
    <xf numFmtId="0" fontId="12" fillId="0" borderId="45" xfId="3" applyFont="1" applyBorder="1" applyAlignment="1">
      <alignment horizontal="left"/>
    </xf>
    <xf numFmtId="0" fontId="12" fillId="0" borderId="45" xfId="3" applyFont="1" applyBorder="1" applyAlignment="1">
      <alignment horizontal="center"/>
    </xf>
    <xf numFmtId="0" fontId="12" fillId="0" borderId="33" xfId="3" applyFont="1" applyBorder="1"/>
    <xf numFmtId="167" fontId="7" fillId="0" borderId="15" xfId="5" applyNumberFormat="1" applyFont="1" applyBorder="1" applyAlignment="1">
      <alignment horizontal="right" vertical="top" wrapText="1"/>
    </xf>
    <xf numFmtId="0" fontId="1" fillId="3" borderId="11" xfId="3" applyFill="1" applyBorder="1" applyAlignment="1">
      <alignment horizontal="center"/>
    </xf>
    <xf numFmtId="0" fontId="0" fillId="3" borderId="11" xfId="5" applyNumberFormat="1" applyFont="1" applyFill="1" applyBorder="1" applyAlignment="1">
      <alignment horizontal="center"/>
    </xf>
    <xf numFmtId="167" fontId="7" fillId="0" borderId="32" xfId="5" applyNumberFormat="1" applyFont="1" applyBorder="1" applyAlignment="1">
      <alignment horizontal="right" vertical="top" wrapText="1"/>
    </xf>
    <xf numFmtId="167" fontId="7" fillId="0" borderId="11" xfId="5" applyNumberFormat="1" applyFont="1" applyBorder="1" applyAlignment="1">
      <alignment horizontal="right" vertical="top" wrapText="1"/>
    </xf>
    <xf numFmtId="167" fontId="7" fillId="0" borderId="33" xfId="5" applyNumberFormat="1" applyFont="1" applyBorder="1" applyAlignment="1">
      <alignment horizontal="right" vertical="top" wrapText="1"/>
    </xf>
    <xf numFmtId="0" fontId="18" fillId="4" borderId="34" xfId="3" applyFont="1" applyFill="1" applyBorder="1" applyAlignment="1">
      <alignment horizontal="right"/>
    </xf>
    <xf numFmtId="0" fontId="18" fillId="4" borderId="47" xfId="3" applyFont="1" applyFill="1" applyBorder="1" applyAlignment="1">
      <alignment horizontal="right"/>
    </xf>
    <xf numFmtId="0" fontId="12" fillId="4" borderId="47" xfId="3" applyFont="1" applyFill="1" applyBorder="1"/>
    <xf numFmtId="4" fontId="2" fillId="4" borderId="47" xfId="3" applyNumberFormat="1" applyFont="1" applyFill="1" applyBorder="1"/>
    <xf numFmtId="4" fontId="2" fillId="4" borderId="48" xfId="3" applyNumberFormat="1" applyFont="1" applyFill="1" applyBorder="1"/>
    <xf numFmtId="0" fontId="12" fillId="3" borderId="34" xfId="3" applyFont="1" applyFill="1" applyBorder="1" applyAlignment="1">
      <alignment horizontal="right"/>
    </xf>
    <xf numFmtId="0" fontId="12" fillId="3" borderId="47" xfId="3" applyFont="1" applyFill="1" applyBorder="1" applyAlignment="1">
      <alignment horizontal="center"/>
    </xf>
    <xf numFmtId="0" fontId="18" fillId="3" borderId="47" xfId="3" applyFont="1" applyFill="1" applyBorder="1" applyAlignment="1">
      <alignment horizontal="right"/>
    </xf>
    <xf numFmtId="0" fontId="2" fillId="3" borderId="47" xfId="3" applyFont="1" applyFill="1" applyBorder="1"/>
    <xf numFmtId="0" fontId="18" fillId="3" borderId="47" xfId="3" applyFont="1" applyFill="1" applyBorder="1" applyAlignment="1">
      <alignment horizontal="center"/>
    </xf>
    <xf numFmtId="0" fontId="12" fillId="3" borderId="37" xfId="3" applyFont="1" applyFill="1" applyBorder="1" applyAlignment="1">
      <alignment horizontal="right"/>
    </xf>
    <xf numFmtId="0" fontId="12" fillId="3" borderId="24" xfId="3" applyFont="1" applyFill="1" applyBorder="1"/>
    <xf numFmtId="1" fontId="12" fillId="0" borderId="0" xfId="3" applyNumberFormat="1" applyFont="1"/>
    <xf numFmtId="0" fontId="18" fillId="4" borderId="49" xfId="3" applyFont="1" applyFill="1" applyBorder="1" applyAlignment="1">
      <alignment horizontal="right"/>
    </xf>
    <xf numFmtId="0" fontId="18" fillId="4" borderId="30" xfId="3" applyFont="1" applyFill="1" applyBorder="1" applyAlignment="1">
      <alignment horizontal="right"/>
    </xf>
    <xf numFmtId="0" fontId="12" fillId="4" borderId="30" xfId="3" applyFont="1" applyFill="1" applyBorder="1"/>
    <xf numFmtId="0" fontId="2" fillId="0" borderId="0" xfId="1" applyFont="1"/>
    <xf numFmtId="3" fontId="1" fillId="0" borderId="50" xfId="3" applyNumberFormat="1" applyBorder="1"/>
    <xf numFmtId="0" fontId="2" fillId="3" borderId="4" xfId="3" applyFont="1" applyFill="1" applyBorder="1" applyAlignment="1" applyProtection="1">
      <alignment horizontal="left"/>
      <protection hidden="1"/>
    </xf>
    <xf numFmtId="0" fontId="2" fillId="3" borderId="5" xfId="3" applyFont="1" applyFill="1" applyBorder="1" applyAlignment="1" applyProtection="1">
      <alignment horizontal="left"/>
      <protection hidden="1"/>
    </xf>
    <xf numFmtId="0" fontId="2" fillId="3" borderId="6" xfId="3" applyFont="1" applyFill="1" applyBorder="1" applyAlignment="1" applyProtection="1">
      <alignment horizontal="left"/>
      <protection hidden="1"/>
    </xf>
    <xf numFmtId="0" fontId="6" fillId="4" borderId="3" xfId="1" applyFont="1" applyFill="1" applyBorder="1" applyAlignment="1">
      <alignment horizontal="center" vertical="center" wrapText="1"/>
    </xf>
    <xf numFmtId="1" fontId="6" fillId="4" borderId="1" xfId="1" applyNumberFormat="1" applyFont="1" applyFill="1" applyBorder="1" applyAlignment="1">
      <alignment horizontal="right" vertical="center" wrapText="1"/>
    </xf>
    <xf numFmtId="3" fontId="1" fillId="0" borderId="51" xfId="3" applyNumberFormat="1" applyBorder="1"/>
    <xf numFmtId="0" fontId="12" fillId="0" borderId="12" xfId="3" applyFont="1" applyBorder="1" applyProtection="1">
      <protection hidden="1"/>
    </xf>
    <xf numFmtId="10" fontId="12" fillId="0" borderId="13" xfId="3" applyNumberFormat="1" applyFont="1" applyBorder="1" applyProtection="1">
      <protection hidden="1"/>
    </xf>
    <xf numFmtId="0" fontId="6" fillId="3" borderId="3" xfId="1" applyFont="1" applyFill="1" applyBorder="1" applyAlignment="1">
      <alignment horizontal="center" vertical="center" wrapText="1"/>
    </xf>
    <xf numFmtId="1" fontId="6" fillId="3" borderId="1" xfId="1" applyNumberFormat="1" applyFont="1" applyFill="1" applyBorder="1" applyAlignment="1">
      <alignment horizontal="right" vertical="center" wrapText="1"/>
    </xf>
    <xf numFmtId="3" fontId="13" fillId="3" borderId="52" xfId="3" applyNumberFormat="1" applyFont="1" applyFill="1" applyBorder="1"/>
    <xf numFmtId="0" fontId="7" fillId="0" borderId="3" xfId="1" applyFont="1" applyBorder="1" applyAlignment="1">
      <alignment horizontal="center" vertical="center" wrapText="1"/>
    </xf>
    <xf numFmtId="2" fontId="7" fillId="0" borderId="1" xfId="1" applyNumberFormat="1" applyFont="1" applyBorder="1" applyAlignment="1">
      <alignment horizontal="center" vertical="center" wrapText="1"/>
    </xf>
    <xf numFmtId="1" fontId="7" fillId="0" borderId="1" xfId="1" applyNumberFormat="1" applyFont="1" applyBorder="1" applyAlignment="1">
      <alignment horizontal="right" vertical="center" wrapText="1"/>
    </xf>
    <xf numFmtId="3" fontId="14" fillId="3" borderId="52" xfId="3" applyNumberFormat="1" applyFont="1" applyFill="1" applyBorder="1"/>
    <xf numFmtId="3" fontId="13" fillId="3" borderId="51" xfId="3" applyNumberFormat="1" applyFont="1" applyFill="1" applyBorder="1"/>
    <xf numFmtId="0" fontId="2" fillId="0" borderId="40" xfId="3" applyFont="1" applyBorder="1" applyProtection="1">
      <protection hidden="1"/>
    </xf>
    <xf numFmtId="165" fontId="2" fillId="0" borderId="41" xfId="3" applyNumberFormat="1" applyFont="1" applyBorder="1" applyProtection="1">
      <protection hidden="1"/>
    </xf>
    <xf numFmtId="10" fontId="2" fillId="0" borderId="53" xfId="3" applyNumberFormat="1" applyFont="1" applyBorder="1" applyProtection="1">
      <protection hidden="1"/>
    </xf>
    <xf numFmtId="0" fontId="12" fillId="0" borderId="0" xfId="3" applyFont="1" applyProtection="1">
      <protection hidden="1"/>
    </xf>
    <xf numFmtId="3" fontId="13" fillId="3" borderId="50" xfId="3" applyNumberFormat="1" applyFont="1" applyFill="1" applyBorder="1"/>
    <xf numFmtId="3" fontId="13" fillId="3" borderId="54" xfId="3" applyNumberFormat="1" applyFont="1" applyFill="1" applyBorder="1"/>
    <xf numFmtId="0" fontId="2" fillId="0" borderId="0" xfId="3" applyFont="1" applyProtection="1">
      <protection hidden="1"/>
    </xf>
    <xf numFmtId="165" fontId="2" fillId="0" borderId="0" xfId="3" applyNumberFormat="1" applyFont="1" applyProtection="1">
      <protection hidden="1"/>
    </xf>
    <xf numFmtId="9" fontId="2" fillId="0" borderId="0" xfId="4" applyFont="1" applyBorder="1" applyProtection="1">
      <protection hidden="1"/>
    </xf>
    <xf numFmtId="16" fontId="7" fillId="0" borderId="3" xfId="1" applyNumberFormat="1" applyFont="1" applyBorder="1" applyAlignment="1">
      <alignment horizontal="center" vertical="center" wrapText="1"/>
    </xf>
    <xf numFmtId="2" fontId="7" fillId="0" borderId="1" xfId="1" applyNumberFormat="1" applyFont="1" applyBorder="1" applyAlignment="1">
      <alignment horizontal="right" vertical="center" wrapText="1"/>
    </xf>
    <xf numFmtId="2" fontId="6" fillId="3" borderId="1" xfId="1" applyNumberFormat="1" applyFont="1" applyFill="1" applyBorder="1" applyAlignment="1">
      <alignment horizontal="right" vertical="center" wrapText="1"/>
    </xf>
    <xf numFmtId="0" fontId="6" fillId="3" borderId="1" xfId="1" applyFont="1" applyFill="1" applyBorder="1" applyAlignment="1">
      <alignment horizontal="right" vertical="center" wrapText="1"/>
    </xf>
    <xf numFmtId="0" fontId="6" fillId="4" borderId="1" xfId="1" applyFont="1" applyFill="1" applyBorder="1" applyAlignment="1">
      <alignment horizontal="right" vertical="center" wrapText="1"/>
    </xf>
    <xf numFmtId="3" fontId="1" fillId="0" borderId="0" xfId="1" applyNumberFormat="1" applyFont="1"/>
    <xf numFmtId="0" fontId="6" fillId="4" borderId="3" xfId="1" applyFont="1" applyFill="1" applyBorder="1" applyAlignment="1">
      <alignment vertical="center" wrapText="1"/>
    </xf>
    <xf numFmtId="0" fontId="6" fillId="3" borderId="3" xfId="1" applyFont="1" applyFill="1" applyBorder="1" applyAlignment="1">
      <alignment vertical="center" wrapText="1"/>
    </xf>
    <xf numFmtId="0" fontId="7" fillId="0" borderId="3" xfId="1" applyFont="1" applyBorder="1" applyAlignment="1">
      <alignment vertical="center" wrapText="1"/>
    </xf>
    <xf numFmtId="0" fontId="6" fillId="0" borderId="3" xfId="1" applyFont="1" applyBorder="1" applyAlignment="1">
      <alignment horizontal="right" vertical="center" wrapText="1"/>
    </xf>
    <xf numFmtId="0" fontId="6" fillId="0" borderId="1" xfId="1" applyFont="1" applyBorder="1" applyAlignment="1">
      <alignment horizontal="right" vertical="center" wrapText="1"/>
    </xf>
    <xf numFmtId="0" fontId="6" fillId="0" borderId="0" xfId="1" applyFont="1" applyAlignment="1">
      <alignment horizontal="right" vertical="center" wrapText="1"/>
    </xf>
    <xf numFmtId="0" fontId="17" fillId="0" borderId="0" xfId="3" applyFont="1"/>
    <xf numFmtId="0" fontId="2" fillId="0" borderId="35" xfId="3" applyFont="1" applyBorder="1" applyAlignment="1">
      <alignment horizontal="center" wrapText="1"/>
    </xf>
    <xf numFmtId="167" fontId="12" fillId="3" borderId="44" xfId="3" applyNumberFormat="1" applyFont="1" applyFill="1" applyBorder="1"/>
    <xf numFmtId="0" fontId="12" fillId="3" borderId="37" xfId="3" applyFont="1" applyFill="1" applyBorder="1"/>
    <xf numFmtId="0" fontId="1" fillId="3" borderId="38" xfId="3" applyFill="1" applyBorder="1" applyAlignment="1">
      <alignment horizontal="center"/>
    </xf>
    <xf numFmtId="0" fontId="0" fillId="3" borderId="38" xfId="5" applyNumberFormat="1" applyFont="1" applyFill="1" applyBorder="1" applyAlignment="1">
      <alignment horizontal="center"/>
    </xf>
    <xf numFmtId="167" fontId="7" fillId="0" borderId="14" xfId="5" applyNumberFormat="1" applyFont="1" applyBorder="1" applyAlignment="1">
      <alignment horizontal="right" vertical="top" wrapText="1"/>
    </xf>
    <xf numFmtId="167" fontId="7" fillId="0" borderId="17" xfId="5" applyNumberFormat="1" applyFont="1" applyBorder="1" applyAlignment="1">
      <alignment horizontal="right" vertical="top" wrapText="1"/>
    </xf>
    <xf numFmtId="10" fontId="12" fillId="0" borderId="13" xfId="4" applyNumberFormat="1" applyFont="1" applyBorder="1"/>
    <xf numFmtId="0" fontId="12" fillId="3" borderId="12" xfId="3" applyFont="1" applyFill="1" applyBorder="1"/>
    <xf numFmtId="9" fontId="2" fillId="0" borderId="41" xfId="3" applyNumberFormat="1" applyFont="1" applyBorder="1" applyProtection="1">
      <protection hidden="1"/>
    </xf>
    <xf numFmtId="9" fontId="2" fillId="0" borderId="53" xfId="3" applyNumberFormat="1" applyFont="1" applyBorder="1" applyProtection="1">
      <protection hidden="1"/>
    </xf>
    <xf numFmtId="168" fontId="12" fillId="0" borderId="0" xfId="3" applyNumberFormat="1" applyFont="1"/>
    <xf numFmtId="167" fontId="12" fillId="3" borderId="46" xfId="3" applyNumberFormat="1" applyFont="1" applyFill="1" applyBorder="1"/>
    <xf numFmtId="0" fontId="12" fillId="3" borderId="32" xfId="3" applyFont="1" applyFill="1" applyBorder="1"/>
    <xf numFmtId="169" fontId="2" fillId="4" borderId="47" xfId="3" applyNumberFormat="1" applyFont="1" applyFill="1" applyBorder="1"/>
    <xf numFmtId="0" fontId="18" fillId="4" borderId="47" xfId="3" applyFont="1" applyFill="1" applyBorder="1"/>
    <xf numFmtId="170" fontId="12" fillId="4" borderId="47" xfId="3" applyNumberFormat="1" applyFont="1" applyFill="1" applyBorder="1" applyAlignment="1">
      <alignment horizontal="center"/>
    </xf>
    <xf numFmtId="167" fontId="2" fillId="4" borderId="47" xfId="3" applyNumberFormat="1" applyFont="1" applyFill="1" applyBorder="1"/>
    <xf numFmtId="0" fontId="12" fillId="4" borderId="34" xfId="3" applyFont="1" applyFill="1" applyBorder="1" applyAlignment="1">
      <alignment horizontal="right"/>
    </xf>
    <xf numFmtId="9" fontId="12" fillId="3" borderId="38" xfId="3" applyNumberFormat="1" applyFont="1" applyFill="1" applyBorder="1"/>
    <xf numFmtId="4" fontId="2" fillId="4" borderId="31" xfId="3" applyNumberFormat="1" applyFont="1" applyFill="1" applyBorder="1"/>
    <xf numFmtId="0" fontId="2" fillId="0" borderId="0" xfId="3" applyFont="1" applyAlignment="1">
      <alignment horizontal="left" wrapText="1"/>
    </xf>
    <xf numFmtId="4" fontId="2" fillId="0" borderId="0" xfId="3" applyNumberFormat="1" applyFont="1" applyAlignment="1">
      <alignment horizontal="left" wrapText="1"/>
    </xf>
    <xf numFmtId="10" fontId="2" fillId="0" borderId="0" xfId="3" applyNumberFormat="1" applyFont="1" applyProtection="1">
      <protection hidden="1"/>
    </xf>
    <xf numFmtId="165" fontId="1" fillId="0" borderId="0" xfId="1" applyNumberFormat="1" applyFont="1"/>
    <xf numFmtId="3" fontId="7" fillId="0" borderId="0" xfId="1" applyNumberFormat="1" applyFont="1" applyAlignment="1">
      <alignment vertical="center" wrapText="1"/>
    </xf>
    <xf numFmtId="0" fontId="2" fillId="0" borderId="0" xfId="3" applyFont="1" applyAlignment="1">
      <alignment horizontal="center" wrapText="1"/>
    </xf>
    <xf numFmtId="0" fontId="2" fillId="3" borderId="7" xfId="3" applyFont="1" applyFill="1" applyBorder="1" applyAlignment="1" applyProtection="1">
      <alignment horizontal="center"/>
      <protection hidden="1"/>
    </xf>
    <xf numFmtId="0" fontId="2" fillId="3" borderId="10" xfId="3" applyFont="1" applyFill="1" applyBorder="1" applyAlignment="1" applyProtection="1">
      <alignment horizontal="center"/>
      <protection hidden="1"/>
    </xf>
    <xf numFmtId="0" fontId="2" fillId="3" borderId="55" xfId="3" applyFont="1" applyFill="1" applyBorder="1" applyAlignment="1" applyProtection="1">
      <alignment horizontal="center"/>
      <protection hidden="1"/>
    </xf>
    <xf numFmtId="0" fontId="2" fillId="3" borderId="56" xfId="3" applyFont="1" applyFill="1" applyBorder="1" applyAlignment="1" applyProtection="1">
      <alignment horizontal="left" wrapText="1"/>
      <protection hidden="1"/>
    </xf>
    <xf numFmtId="167" fontId="7" fillId="0" borderId="57" xfId="5" applyNumberFormat="1" applyFont="1" applyBorder="1" applyAlignment="1">
      <alignment horizontal="right" vertical="top" wrapText="1"/>
    </xf>
    <xf numFmtId="167" fontId="7" fillId="0" borderId="5" xfId="5" applyNumberFormat="1" applyFont="1" applyBorder="1" applyAlignment="1">
      <alignment horizontal="right" vertical="top" wrapText="1"/>
    </xf>
    <xf numFmtId="167" fontId="7" fillId="0" borderId="6" xfId="5" applyNumberFormat="1" applyFont="1" applyBorder="1" applyAlignment="1">
      <alignment horizontal="right" vertical="top" wrapText="1"/>
    </xf>
    <xf numFmtId="167" fontId="7" fillId="0" borderId="28" xfId="5" applyNumberFormat="1" applyFont="1" applyBorder="1" applyAlignment="1">
      <alignment horizontal="right" vertical="top" wrapText="1"/>
    </xf>
    <xf numFmtId="167" fontId="7" fillId="0" borderId="41" xfId="5" applyNumberFormat="1" applyFont="1" applyBorder="1" applyAlignment="1">
      <alignment horizontal="right" vertical="top" wrapText="1"/>
    </xf>
    <xf numFmtId="167" fontId="7" fillId="0" borderId="58" xfId="5" applyNumberFormat="1" applyFont="1" applyBorder="1" applyAlignment="1">
      <alignment horizontal="right" vertical="top" wrapText="1"/>
    </xf>
    <xf numFmtId="167" fontId="7" fillId="0" borderId="59" xfId="5" applyNumberFormat="1" applyFont="1" applyBorder="1" applyAlignment="1">
      <alignment horizontal="right" vertical="top" wrapText="1"/>
    </xf>
    <xf numFmtId="169" fontId="12" fillId="0" borderId="0" xfId="3" applyNumberFormat="1" applyFont="1"/>
    <xf numFmtId="0" fontId="1" fillId="0" borderId="0" xfId="1" applyFont="1" applyFill="1" applyAlignment="1">
      <alignment horizontal="right"/>
    </xf>
    <xf numFmtId="3" fontId="2" fillId="0" borderId="0" xfId="1" applyNumberFormat="1" applyFont="1" applyFill="1"/>
    <xf numFmtId="0" fontId="1" fillId="0" borderId="0" xfId="1" applyFont="1" applyFill="1" applyAlignment="1">
      <alignment horizontal="left"/>
    </xf>
    <xf numFmtId="4" fontId="6" fillId="0" borderId="26" xfId="1" applyNumberFormat="1" applyFont="1" applyBorder="1" applyAlignment="1">
      <alignment horizontal="center" vertical="center" wrapText="1"/>
    </xf>
    <xf numFmtId="4" fontId="6" fillId="0" borderId="38" xfId="1" applyNumberFormat="1" applyFont="1" applyBorder="1" applyAlignment="1">
      <alignment horizontal="center" vertical="center" wrapText="1"/>
    </xf>
    <xf numFmtId="171" fontId="12" fillId="0" borderId="2" xfId="3" applyNumberFormat="1" applyFont="1" applyBorder="1" applyProtection="1">
      <protection hidden="1"/>
    </xf>
    <xf numFmtId="171" fontId="2" fillId="0" borderId="42" xfId="3" applyNumberFormat="1" applyFont="1" applyBorder="1" applyProtection="1">
      <protection hidden="1"/>
    </xf>
    <xf numFmtId="0" fontId="17" fillId="0" borderId="0" xfId="3" applyFont="1" applyAlignment="1">
      <alignment horizontal="center"/>
    </xf>
    <xf numFmtId="3" fontId="6" fillId="0" borderId="0" xfId="1" applyNumberFormat="1" applyFont="1" applyAlignment="1">
      <alignment vertical="center" wrapText="1"/>
    </xf>
    <xf numFmtId="0" fontId="6" fillId="4" borderId="34" xfId="1" applyFont="1" applyFill="1" applyBorder="1" applyAlignment="1">
      <alignment horizontal="left" vertical="center" wrapText="1"/>
    </xf>
    <xf numFmtId="0" fontId="6" fillId="4" borderId="35" xfId="1" applyFont="1" applyFill="1" applyBorder="1" applyAlignment="1">
      <alignment horizontal="left" vertical="center" wrapText="1"/>
    </xf>
    <xf numFmtId="0" fontId="6" fillId="4" borderId="37" xfId="1" applyFont="1" applyFill="1" applyBorder="1" applyAlignment="1">
      <alignment horizontal="left" vertical="center" wrapText="1"/>
    </xf>
    <xf numFmtId="0" fontId="6" fillId="4" borderId="38" xfId="1" applyFont="1" applyFill="1" applyBorder="1" applyAlignment="1">
      <alignment horizontal="left" vertical="center" wrapText="1"/>
    </xf>
    <xf numFmtId="0" fontId="6" fillId="4" borderId="40" xfId="1" applyFont="1" applyFill="1" applyBorder="1" applyAlignment="1">
      <alignment horizontal="left" vertical="center" wrapText="1"/>
    </xf>
    <xf numFmtId="0" fontId="6" fillId="4" borderId="41" xfId="1" applyFont="1" applyFill="1" applyBorder="1" applyAlignment="1">
      <alignment horizontal="left" vertical="center" wrapText="1"/>
    </xf>
    <xf numFmtId="0" fontId="6" fillId="4" borderId="12" xfId="1" applyFont="1" applyFill="1" applyBorder="1" applyAlignment="1">
      <alignment horizontal="left" vertical="center" wrapText="1"/>
    </xf>
    <xf numFmtId="0" fontId="6" fillId="4" borderId="1" xfId="1" applyFont="1" applyFill="1" applyBorder="1" applyAlignment="1">
      <alignment horizontal="left" vertical="center" wrapText="1"/>
    </xf>
    <xf numFmtId="0" fontId="2" fillId="0" borderId="0" xfId="1" applyFont="1" applyAlignment="1">
      <alignment horizontal="center" vertical="center"/>
    </xf>
    <xf numFmtId="0" fontId="4" fillId="0" borderId="0" xfId="1" applyFont="1" applyFill="1" applyBorder="1" applyAlignment="1">
      <alignment horizontal="center"/>
    </xf>
    <xf numFmtId="4" fontId="8" fillId="0" borderId="24" xfId="1" applyNumberFormat="1" applyFont="1" applyFill="1" applyBorder="1" applyAlignment="1">
      <alignment horizontal="center" vertical="center" wrapText="1"/>
    </xf>
    <xf numFmtId="0" fontId="9" fillId="0" borderId="24" xfId="1" applyFont="1" applyFill="1" applyBorder="1" applyAlignment="1">
      <alignment horizontal="center"/>
    </xf>
    <xf numFmtId="0" fontId="11" fillId="3" borderId="7" xfId="3" applyFont="1" applyFill="1" applyBorder="1" applyAlignment="1">
      <alignment horizontal="left" vertical="center"/>
    </xf>
    <xf numFmtId="0" fontId="11" fillId="3" borderId="14" xfId="3" applyFont="1" applyFill="1" applyBorder="1" applyAlignment="1">
      <alignment horizontal="left" vertical="center"/>
    </xf>
    <xf numFmtId="0" fontId="17" fillId="0" borderId="0" xfId="3" applyFont="1" applyAlignment="1">
      <alignment horizontal="center"/>
    </xf>
    <xf numFmtId="0" fontId="17" fillId="0" borderId="0" xfId="3" applyFont="1" applyAlignment="1">
      <alignment horizontal="left"/>
    </xf>
    <xf numFmtId="0" fontId="20" fillId="0" borderId="0" xfId="3" applyFont="1" applyAlignment="1">
      <alignment horizontal="left"/>
    </xf>
    <xf numFmtId="4" fontId="18" fillId="3" borderId="47" xfId="3" applyNumberFormat="1" applyFont="1" applyFill="1" applyBorder="1"/>
    <xf numFmtId="4" fontId="12" fillId="3" borderId="47" xfId="3" applyNumberFormat="1" applyFont="1" applyFill="1" applyBorder="1"/>
    <xf numFmtId="0" fontId="12" fillId="3" borderId="47" xfId="3" applyFont="1" applyFill="1" applyBorder="1"/>
    <xf numFmtId="2" fontId="12" fillId="3" borderId="47" xfId="3" applyNumberFormat="1" applyFont="1" applyFill="1" applyBorder="1"/>
    <xf numFmtId="4" fontId="12" fillId="3" borderId="48" xfId="3" applyNumberFormat="1" applyFont="1" applyFill="1" applyBorder="1"/>
    <xf numFmtId="4" fontId="12" fillId="4" borderId="47" xfId="3" applyNumberFormat="1" applyFont="1" applyFill="1" applyBorder="1"/>
    <xf numFmtId="2" fontId="12" fillId="4" borderId="47" xfId="3" applyNumberFormat="1" applyFont="1" applyFill="1" applyBorder="1"/>
    <xf numFmtId="4" fontId="12" fillId="4" borderId="48" xfId="3" applyNumberFormat="1" applyFont="1" applyFill="1" applyBorder="1"/>
    <xf numFmtId="4" fontId="2" fillId="3" borderId="17" xfId="3" applyNumberFormat="1" applyFont="1" applyFill="1" applyBorder="1"/>
    <xf numFmtId="3" fontId="12" fillId="0" borderId="0" xfId="3" applyNumberFormat="1" applyFont="1"/>
    <xf numFmtId="171" fontId="12" fillId="5" borderId="2" xfId="3" applyNumberFormat="1" applyFont="1" applyFill="1" applyBorder="1" applyProtection="1">
      <protection hidden="1"/>
    </xf>
    <xf numFmtId="0" fontId="2" fillId="5" borderId="6" xfId="3" applyFont="1" applyFill="1" applyBorder="1" applyAlignment="1" applyProtection="1">
      <alignment horizontal="left" wrapText="1"/>
      <protection hidden="1"/>
    </xf>
  </cellXfs>
  <cellStyles count="6">
    <cellStyle name="Currency 2" xfId="5" xr:uid="{9265F12D-86AB-49FA-B4A2-A24FA68F6ABE}"/>
    <cellStyle name="Normaallaad 4 2" xfId="2" xr:uid="{963A5059-D227-4D99-9409-7AEAB99FBEEC}"/>
    <cellStyle name="Normal" xfId="0" builtinId="0"/>
    <cellStyle name="Normal 2" xfId="3" xr:uid="{A6AE6B69-A00F-409F-9B71-320A1135B7F0}"/>
    <cellStyle name="Normal 5" xfId="1" xr:uid="{0C143EB0-768B-405A-800B-04413BB22A2B}"/>
    <cellStyle name="Percent 2" xfId="4" xr:uid="{0D62C139-7D19-4409-8DC3-3F43438BD8D7}"/>
  </cellStyles>
  <dxfs count="2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</dxf>
    <dxf>
      <fill>
        <patternFill>
          <bgColor rgb="FFFF0000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8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6_Finantsosakond/12_Projektianal&#252;&#252;s/Projektid/Henri/L&#245;ppraportid/Tegemisel/900532/900532%20Projekti%20l&#245;ppraport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VMTE\Users\Pille.Karus\AppData\Local\Microsoft\Windows\Temporary%20Internet%20Files\Content.Outlook\H5V2Q1EP\HP%2031%20000\31106%20HP%20-%20Viilhall%2017x30x7%20m%20-%20asfaltp&#245;rand,%20Zn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06_Finantsosakond/12_Projektianal&#252;&#252;s/Projektid/Henri/L&#245;ppraportid/Tegemisel/900490_Memoriaal/900490A_AET.3.10.v01%20Projekti%20l&#245;ppraport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r.%20R.%20Kreutzwaldi%20tn%205%20ARVUTUSKESKKOND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kas.rk\public\02_Arendusdivisjon\01_Arenduse_projektid\01_Projektid_Pohja-Eesti\EMTA_Stat%20yyrihange\Hindamine\koondanal&#252;&#252;s_110228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02_Arendusdivisjon/01_Arenduse_projektid/01_Projektid_Pohja-Eesti/EMTA_Stat%20yyrihange/Hindamine/koondanal&#252;&#252;s_11022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ntranet.rkas.ee/arendus/Projektide_prgnoosid/900531%20Viljandi%20riigimaja%20v&#228;&#228;rtustamine%20eelarve-prognoos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ivo/Documents/Bauschmidt/T&#246;&#246;d/2016/33-E16%20Trimtex/Hinnapakkumistabel_Trimtex_eelarve_12.10.2016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06_Finantsosakond/12_Projektianal&#252;&#252;s/Projektid/Henri/Kindlad%20investeeringud/Riia15%2013.08.2019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Kreutwaldi%205%20TM%20arendus%2026.11.2019%20v2.xlsm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VMTE\Users\Pille.Karus\AppData\Local\Microsoft\Windows\Temporary%20Internet%20Files\Content.Outlook\H5V2Q1EP\Documents%20and%20Settings\Tiit.VMT\Desktop\Onninen\Onnineni%20terase%20p&#245;hiprofiilid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TIIT\My%20Documents\N&#228;ksi%20muru!%20-%20excel\Exceli%20harjutusi%201...10\harjutus%2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äring (2)"/>
      <sheetName val="eelarve algne 531"/>
      <sheetName val="prognoos 531"/>
      <sheetName val="üldkuluga 531"/>
      <sheetName val="üldkuluta 531"/>
      <sheetName val="üldkuluta 532"/>
      <sheetName val="üldkuluta 531_07.05.19_1040"/>
      <sheetName val="üldkuluta 532_07.05.19_1042"/>
      <sheetName val="MUDEL_irr"/>
      <sheetName val="Andmed mudelisse vrts"/>
      <sheetName val="Haldusaruanne_tegelik"/>
      <sheetName val="üldkuluga 531_07.05.19_1039"/>
      <sheetName val="üldkuluga 532"/>
      <sheetName val="Haldusaruanne_väärtused"/>
      <sheetName val="üldkuluga 532_07.05.19_1041"/>
      <sheetName val="Andmed mudelisse"/>
      <sheetName val="prognoos_lõpp 532"/>
      <sheetName val="prognoos_kor1 532"/>
      <sheetName val="eelarve_kor1 532"/>
      <sheetName val="prognoos01112017"/>
      <sheetName val="eelarve01112017"/>
      <sheetName val="Pikk versioon 531"/>
      <sheetName val="Pikk versioon"/>
      <sheetName val="Graafiku jaoks"/>
      <sheetName val="graafiku põhi"/>
      <sheetName val="Lühike versioon"/>
      <sheetName val="pr_reg"/>
      <sheetName val="Eelarvete register"/>
      <sheetName val="Kulud_ja_investeeringu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8">
          <cell r="F8">
            <v>2106</v>
          </cell>
        </row>
      </sheetData>
      <sheetData sheetId="21"/>
      <sheetData sheetId="22"/>
      <sheetData sheetId="23">
        <row r="1">
          <cell r="B1" t="str">
            <v>jaan 17</v>
          </cell>
        </row>
        <row r="2">
          <cell r="B2"/>
        </row>
        <row r="3">
          <cell r="B3"/>
        </row>
        <row r="4">
          <cell r="B4"/>
        </row>
        <row r="5">
          <cell r="B5"/>
        </row>
        <row r="6">
          <cell r="B6"/>
        </row>
        <row r="7">
          <cell r="B7"/>
        </row>
        <row r="8">
          <cell r="B8"/>
        </row>
        <row r="9">
          <cell r="B9"/>
        </row>
        <row r="17">
          <cell r="D17">
            <v>7</v>
          </cell>
        </row>
        <row r="20">
          <cell r="D20">
            <v>20</v>
          </cell>
        </row>
      </sheetData>
      <sheetData sheetId="24"/>
      <sheetData sheetId="25"/>
      <sheetData sheetId="26">
        <row r="1">
          <cell r="W1">
            <v>146</v>
          </cell>
        </row>
      </sheetData>
      <sheetData sheetId="27"/>
      <sheetData sheetId="28">
        <row r="1">
          <cell r="N1" t="e">
            <v>#N/A</v>
          </cell>
        </row>
        <row r="4">
          <cell r="L4" t="str">
            <v>900204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t-plekk"/>
      <sheetName val="Betoon"/>
      <sheetName val="garant"/>
      <sheetName val="läga"/>
      <sheetName val="viim, põrand"/>
      <sheetName val="avad, lammut"/>
      <sheetName val="trepid"/>
      <sheetName val="muld,vund"/>
      <sheetName val="karkass"/>
      <sheetName val="seinad"/>
      <sheetName val="katus"/>
      <sheetName val="baas"/>
      <sheetName val="teras"/>
      <sheetName val="alus"/>
      <sheetName val="üld"/>
      <sheetName val="tellija"/>
      <sheetName val="muld_vun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ulud_ja_investeeringud_päring"/>
      <sheetName val="Pikk versioon"/>
      <sheetName val="Lühike versioon"/>
      <sheetName val="Kommunismi_prognoos"/>
      <sheetName val="MUDEL"/>
      <sheetName val="Kommunismi_progalg"/>
      <sheetName val="pr_reg"/>
      <sheetName val="Eelarvete register"/>
      <sheetName val="Kulud_ja_investeeringud"/>
      <sheetName val="Graafiku jaoks"/>
      <sheetName val="eelarve_2korrigeerimine"/>
      <sheetName val="algne_eelarve_prognoosiga"/>
      <sheetName val="1korr_eelarve"/>
      <sheetName val="2korr_eelarve"/>
      <sheetName val="loplik_prognoos"/>
      <sheetName val="yldkuluga"/>
      <sheetName val="yldkuluga_12.02.19_1004"/>
      <sheetName val="yldkuluta"/>
      <sheetName val="yldkuluta_15.01.19_1108"/>
      <sheetName val="Haldusaruanne_plaan"/>
      <sheetName val="Haldusaruanne_tegelik"/>
      <sheetName val="Haldusaruanne_tegelik_vaartused"/>
      <sheetName val="Kulupõhine_algne"/>
      <sheetName val="Kulupõhine130219"/>
      <sheetName val="annuiteetmaksegraafik"/>
      <sheetName val="kulupõhine annuiteetgraafik"/>
      <sheetName val="Kulupõhine2102201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elarve2003"/>
      <sheetName val="prognoos2003"/>
      <sheetName val="prognoos_1902"/>
      <sheetName val="eelarve uus"/>
      <sheetName val="prognoos uus"/>
      <sheetName val="Kreu5uus_prognoos"/>
      <sheetName val="Otsesed kulud"/>
      <sheetName val="EKSPL_A_B_C"/>
      <sheetName val="Lepingu lisa_0 korrus"/>
      <sheetName val="Lisa 6.1 A_ehitus"/>
      <sheetName val="Lisa 6.1 A_sisustus"/>
      <sheetName val="Lisa 6.1 B_ehitus"/>
      <sheetName val="Lisa 6.1 C_ehitus"/>
      <sheetName val="Lisa 6.1 C_sisustus"/>
      <sheetName val="Lisa3_EGT_A"/>
      <sheetName val="ag_BIL_EGT_A"/>
      <sheetName val="ag_INV_EGT_A"/>
      <sheetName val="ag_INV_EGT_C"/>
      <sheetName val="ag_TS_EGT_A"/>
      <sheetName val="Lisa3_LVAK SA"/>
      <sheetName val="ag_BIL_LVAK SA"/>
      <sheetName val="ag_INV_LVAK SA"/>
      <sheetName val="ag_TS_LVAK SA"/>
      <sheetName val="Lisa3_VIROL MTÜ"/>
      <sheetName val="ag_BIL_VIROL MTÜ"/>
      <sheetName val="ag_INV_VIROL MTÜ"/>
      <sheetName val="ag_TS_VIROL MTÜ"/>
      <sheetName val="Lisa3_MA"/>
      <sheetName val="ag_BIL_MA"/>
      <sheetName val="ag_INV_MA"/>
      <sheetName val="ag_TS_MA"/>
      <sheetName val="Lisa3_MKA"/>
      <sheetName val="ag_BIL_MKA"/>
      <sheetName val="ag_INV_MKA"/>
      <sheetName val="ag_TS_MKA"/>
      <sheetName val="Lisa3_PMA"/>
      <sheetName val="ag_BIL_PMA"/>
      <sheetName val="ag_INV_PMA"/>
      <sheetName val="ag_TS_PMA"/>
      <sheetName val="Lisa3_PRIA"/>
      <sheetName val="ag_BIL_PRIA"/>
      <sheetName val="ag_INV_PRIA"/>
      <sheetName val="ag_TS_PRIA"/>
      <sheetName val="Lisa3_RaM"/>
      <sheetName val="ag_BIL_RaM"/>
      <sheetName val="ag_INV_RaM"/>
      <sheetName val="ag_TS_RaM"/>
      <sheetName val="Lisa3_RKK"/>
      <sheetName val="ag_BIL_RKK"/>
      <sheetName val="ag_INV_RKK"/>
      <sheetName val="ag_TS_RKK"/>
      <sheetName val="Lisa3_SiM"/>
      <sheetName val="ag_BIL_SiM"/>
      <sheetName val="ag_INV_SiM"/>
      <sheetName val="ag_TS_SiM"/>
      <sheetName val="Lisa3_TA"/>
      <sheetName val="ag_BIL_TA"/>
      <sheetName val="ag_INV_TA"/>
      <sheetName val="Lisa3_TI"/>
      <sheetName val="ag_BIL_TI"/>
      <sheetName val="ag_INV_TI"/>
      <sheetName val="Lisa3_ETKI"/>
      <sheetName val="ag_BIL_ETKI"/>
      <sheetName val="ag_INV_ETKI"/>
      <sheetName val="ag_TS_ETK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stavuse hindamine"/>
      <sheetName val="hinnad"/>
      <sheetName val="algandmed"/>
      <sheetName val="stat. pakkumused"/>
      <sheetName val="EMTA pakkumused"/>
      <sheetName val="koond pakkumused"/>
      <sheetName val="asukohahinnang"/>
      <sheetName val="üürniku_hinnangud"/>
      <sheetName val="arendaja_haldaja_kogemus"/>
      <sheetName val="arendaja_haldaja_kogemus_baas"/>
      <sheetName val="vastavuse_hindamine"/>
      <sheetName val="stat__pakkumused"/>
      <sheetName val="EMTA_pakkumused"/>
      <sheetName val="koond_pakkumused"/>
      <sheetName val="vastavuse_hindamine1"/>
      <sheetName val="stat__pakkumused1"/>
      <sheetName val="EMTA_pakkumused1"/>
      <sheetName val="koond_pakkumused1"/>
      <sheetName val="vastavuse_hindamine2"/>
      <sheetName val="stat__pakkumused2"/>
      <sheetName val="EMTA_pakkumused2"/>
      <sheetName val="koond_pakkumused2"/>
    </sheetNames>
    <sheetDataSet>
      <sheetData sheetId="0"/>
      <sheetData sheetId="1">
        <row r="2">
          <cell r="F2" t="str">
            <v>üürniku ainukasutuses olev pind (m2)</v>
          </cell>
          <cell r="G2" t="str">
            <v>üürniku arvestuslik ühiskasutatav pind (m2)</v>
          </cell>
          <cell r="H2" t="str">
            <v>Üüripind (m2)</v>
          </cell>
          <cell r="I2" t="str">
            <v>Täiendavate parkimiskohtade kasutustasu kuus (EUR)</v>
          </cell>
          <cell r="K2" t="str">
            <v>Ruumide kasutustasu (puhas netoüür)</v>
          </cell>
          <cell r="L2" t="str">
            <v>Kinnisvara haldamine (haldusteenus) - 100</v>
          </cell>
          <cell r="M2" t="str">
            <v>Tehnohooldus - 200</v>
          </cell>
          <cell r="N2" t="str">
            <v>Heakord - 300</v>
          </cell>
          <cell r="O2" t="str">
            <v>Remonttööd (p 2.17 ja Lisas 2 kirjeldatud ulatuses) - 400</v>
          </cell>
          <cell r="P2" t="str">
            <v>Omanikukohustused - 500</v>
          </cell>
          <cell r="Q2" t="str">
            <v>Tugiteenused  - 700</v>
          </cell>
          <cell r="R2" t="str">
            <v>Umardamise vea parandamine</v>
          </cell>
          <cell r="S2" t="str">
            <v>ÜÜR KOKKU (EUR/m2)</v>
          </cell>
          <cell r="T2" t="str">
            <v>ÜÜR KOKKU - summa kuus</v>
          </cell>
          <cell r="U2" t="str">
            <v>ÜÜR KOKKU (EEK/m2)*</v>
          </cell>
          <cell r="W2" t="str">
            <v>Heakord - 300</v>
          </cell>
          <cell r="X2" t="str">
            <v>Tarbimisteenused (koodid 610 kuni 640), sh</v>
          </cell>
          <cell r="Y2" t="str">
            <v>Elektrienergia 610</v>
          </cell>
          <cell r="Z2" t="str">
            <v>Küte (soojusenergia) - 620</v>
          </cell>
          <cell r="AA2" t="str">
            <v>Vesi ja kanalisatsioon - 630</v>
          </cell>
          <cell r="AB2" t="str">
            <v>Tugiteenused - 700</v>
          </cell>
          <cell r="AC2" t="str">
            <v>Umardamise vea parandamine</v>
          </cell>
          <cell r="AD2" t="str">
            <v>KÕRVALTEENUSTE TASUD KOKKU (EUR/m2)*</v>
          </cell>
          <cell r="AE2" t="str">
            <v>KÕRVALTEENUSTE TASUD KOKKU (summa kuus)</v>
          </cell>
          <cell r="AF2" t="str">
            <v>KÕRVALTEENUSTE TASUD KOKKU (EEK/m2)*</v>
          </cell>
          <cell r="AH2" t="str">
            <v>Üür ja kõrvalteenuste tasud kokku</v>
          </cell>
          <cell r="AI2" t="str">
            <v>Käibemaks</v>
          </cell>
          <cell r="AJ2" t="str">
            <v>Üür ja kõrvalteenuste tasud kuus koos käibemaksuga</v>
          </cell>
          <cell r="AK2" t="str">
            <v>Üür ja kõrvalteenuste tasud kuus koos käibemaksuga (kuus)</v>
          </cell>
          <cell r="AL2" t="str">
            <v>Üür ja kõrvalteenuste tasud kuus koos käibemaksuga (aastas)</v>
          </cell>
          <cell r="AM2" t="str">
            <v>Üür ja kõrvalteenuste tasud kuus koos käibemaksuga (aastas)</v>
          </cell>
          <cell r="AO2" t="str">
            <v>Indeksi koefitsient</v>
          </cell>
          <cell r="AP2" t="str">
            <v>Kõrvalkulude korrigeerimine aastas</v>
          </cell>
          <cell r="AQ2" t="str">
            <v>Lisatud (m2 kuus)</v>
          </cell>
          <cell r="AR2" t="str">
            <v>üüri nüüdisväärtus</v>
          </cell>
          <cell r="AS2" t="str">
            <v>Üüri korrigeerimine</v>
          </cell>
          <cell r="AT2">
            <v>1</v>
          </cell>
          <cell r="AU2">
            <v>2</v>
          </cell>
          <cell r="AV2">
            <v>3</v>
          </cell>
          <cell r="AW2">
            <v>4</v>
          </cell>
          <cell r="AX2">
            <v>5</v>
          </cell>
          <cell r="AY2">
            <v>6</v>
          </cell>
          <cell r="AZ2">
            <v>7</v>
          </cell>
          <cell r="BA2">
            <v>8</v>
          </cell>
          <cell r="BB2">
            <v>9</v>
          </cell>
          <cell r="BC2">
            <v>10</v>
          </cell>
          <cell r="BE2" t="str">
            <v>kõrvalkulude nüüdisväärtus</v>
          </cell>
          <cell r="BG2">
            <v>1</v>
          </cell>
          <cell r="BH2">
            <v>2</v>
          </cell>
          <cell r="BI2">
            <v>3</v>
          </cell>
          <cell r="BJ2">
            <v>4</v>
          </cell>
          <cell r="BK2">
            <v>5</v>
          </cell>
          <cell r="BL2">
            <v>6</v>
          </cell>
          <cell r="BM2">
            <v>7</v>
          </cell>
          <cell r="BN2">
            <v>8</v>
          </cell>
          <cell r="BO2">
            <v>9</v>
          </cell>
          <cell r="BP2">
            <v>10</v>
          </cell>
        </row>
        <row r="3">
          <cell r="E3" t="str">
            <v xml:space="preserve">E.L.L. Kinnisvara AS / Smuuli Kinnisvara OÜJ.Smuuli tee 1, TallinnMTA üüripind </v>
          </cell>
          <cell r="F3">
            <v>7430</v>
          </cell>
          <cell r="G3">
            <v>100</v>
          </cell>
          <cell r="H3">
            <v>7530</v>
          </cell>
          <cell r="I3">
            <v>0</v>
          </cell>
          <cell r="K3">
            <v>9.41</v>
          </cell>
          <cell r="L3">
            <v>0.4</v>
          </cell>
          <cell r="M3">
            <v>0.39</v>
          </cell>
          <cell r="N3">
            <v>0.28000000000000003</v>
          </cell>
          <cell r="O3">
            <v>0.06</v>
          </cell>
          <cell r="P3">
            <v>0.12</v>
          </cell>
          <cell r="Q3">
            <v>0.01</v>
          </cell>
          <cell r="S3">
            <v>10.67</v>
          </cell>
          <cell r="T3">
            <v>80345.100000000006</v>
          </cell>
          <cell r="U3">
            <v>166.94922199999999</v>
          </cell>
          <cell r="W3">
            <v>1.01</v>
          </cell>
          <cell r="X3">
            <v>3.56</v>
          </cell>
          <cell r="Y3">
            <v>2.44</v>
          </cell>
          <cell r="Z3">
            <v>0.94</v>
          </cell>
          <cell r="AA3">
            <v>0.18</v>
          </cell>
          <cell r="AB3">
            <v>0.03</v>
          </cell>
          <cell r="AD3">
            <v>4.5999999999999996</v>
          </cell>
          <cell r="AE3">
            <v>34638</v>
          </cell>
          <cell r="AF3">
            <v>71.97435999999999</v>
          </cell>
          <cell r="AH3">
            <v>15.27</v>
          </cell>
          <cell r="AI3">
            <v>3.0540000000000003</v>
          </cell>
          <cell r="AJ3">
            <v>18.323999999999998</v>
          </cell>
          <cell r="AK3">
            <v>137979.71999999997</v>
          </cell>
          <cell r="AL3">
            <v>1655756.6399999997</v>
          </cell>
          <cell r="AM3">
            <v>25906961.843423992</v>
          </cell>
          <cell r="AO3">
            <v>1</v>
          </cell>
          <cell r="AQ3">
            <v>0</v>
          </cell>
          <cell r="AR3">
            <v>8742611.9704084918</v>
          </cell>
          <cell r="AT3">
            <v>964141.20000000007</v>
          </cell>
          <cell r="AU3">
            <v>990173.01240000001</v>
          </cell>
          <cell r="AV3">
            <v>1016907.6837348</v>
          </cell>
          <cell r="AW3">
            <v>1042330.3758281699</v>
          </cell>
          <cell r="AX3">
            <v>1068388.6352238741</v>
          </cell>
          <cell r="AY3">
            <v>1095098.3511044709</v>
          </cell>
          <cell r="AZ3">
            <v>1122475.8098820825</v>
          </cell>
          <cell r="BA3">
            <v>1150537.7051291345</v>
          </cell>
          <cell r="BB3">
            <v>1179301.1477573628</v>
          </cell>
          <cell r="BC3">
            <v>1208783.6764512968</v>
          </cell>
          <cell r="BE3">
            <v>3769073.5767459283</v>
          </cell>
          <cell r="BG3">
            <v>415656</v>
          </cell>
          <cell r="BH3">
            <v>426878.71199999994</v>
          </cell>
          <cell r="BI3">
            <v>438404.43722399988</v>
          </cell>
          <cell r="BJ3">
            <v>449364.54815459985</v>
          </cell>
          <cell r="BK3">
            <v>460598.66185846482</v>
          </cell>
          <cell r="BL3">
            <v>472113.62840492639</v>
          </cell>
          <cell r="BM3">
            <v>483916.46911504952</v>
          </cell>
          <cell r="BN3">
            <v>496014.38084292569</v>
          </cell>
          <cell r="BO3">
            <v>508414.7403639988</v>
          </cell>
          <cell r="BP3">
            <v>521125.10887309874</v>
          </cell>
        </row>
        <row r="4">
          <cell r="E4" t="str">
            <v>E.L.L. Kinnisvara AS / Smuuli Kinnisvara OÜJ.Smuuli tee 1, TallinnStat üüripind</v>
          </cell>
          <cell r="F4">
            <v>4710</v>
          </cell>
          <cell r="G4">
            <v>100</v>
          </cell>
          <cell r="H4">
            <v>4810</v>
          </cell>
          <cell r="I4">
            <v>0</v>
          </cell>
          <cell r="K4">
            <v>9.41</v>
          </cell>
          <cell r="L4">
            <v>0.4</v>
          </cell>
          <cell r="M4">
            <v>0.39</v>
          </cell>
          <cell r="N4">
            <v>0.28000000000000003</v>
          </cell>
          <cell r="O4">
            <v>0.06</v>
          </cell>
          <cell r="P4">
            <v>0.12</v>
          </cell>
          <cell r="Q4">
            <v>0.01</v>
          </cell>
          <cell r="S4">
            <v>10.67</v>
          </cell>
          <cell r="T4">
            <v>51322.7</v>
          </cell>
          <cell r="U4">
            <v>166.94922199999999</v>
          </cell>
          <cell r="W4">
            <v>1.01</v>
          </cell>
          <cell r="X4">
            <v>3.56</v>
          </cell>
          <cell r="Y4">
            <v>2.44</v>
          </cell>
          <cell r="Z4">
            <v>0.94</v>
          </cell>
          <cell r="AA4">
            <v>0.18</v>
          </cell>
          <cell r="AB4">
            <v>0.03</v>
          </cell>
          <cell r="AD4">
            <v>4.5999999999999996</v>
          </cell>
          <cell r="AE4">
            <v>22126</v>
          </cell>
          <cell r="AF4">
            <v>71.97435999999999</v>
          </cell>
          <cell r="AH4">
            <v>15.27</v>
          </cell>
          <cell r="AI4">
            <v>3.0540000000000003</v>
          </cell>
          <cell r="AJ4">
            <v>18.323999999999998</v>
          </cell>
          <cell r="AK4">
            <v>88138.439999999988</v>
          </cell>
          <cell r="AL4">
            <v>1057661.2799999998</v>
          </cell>
          <cell r="AM4">
            <v>16548802.983647997</v>
          </cell>
          <cell r="AO4">
            <v>1</v>
          </cell>
          <cell r="AQ4">
            <v>0</v>
          </cell>
          <cell r="AR4">
            <v>5584590.1165557541</v>
          </cell>
          <cell r="AT4">
            <v>615872.39999999991</v>
          </cell>
          <cell r="AU4">
            <v>632500.95479999983</v>
          </cell>
          <cell r="AV4">
            <v>649578.48057959974</v>
          </cell>
          <cell r="AW4">
            <v>665817.94259408966</v>
          </cell>
          <cell r="AX4">
            <v>682463.3911589419</v>
          </cell>
          <cell r="AY4">
            <v>699524.97593791538</v>
          </cell>
          <cell r="AZ4">
            <v>717013.10033636319</v>
          </cell>
          <cell r="BA4">
            <v>734938.42784477223</v>
          </cell>
          <cell r="BB4">
            <v>753311.88854089146</v>
          </cell>
          <cell r="BC4">
            <v>772144.68575441372</v>
          </cell>
          <cell r="BE4">
            <v>2407602.1121046366</v>
          </cell>
          <cell r="BG4">
            <v>265512</v>
          </cell>
          <cell r="BH4">
            <v>272680.82399999996</v>
          </cell>
          <cell r="BI4">
            <v>280043.20624799991</v>
          </cell>
          <cell r="BJ4">
            <v>287044.2864041999</v>
          </cell>
          <cell r="BK4">
            <v>294220.39356430486</v>
          </cell>
          <cell r="BL4">
            <v>301575.90340341243</v>
          </cell>
          <cell r="BM4">
            <v>309115.30098849774</v>
          </cell>
          <cell r="BN4">
            <v>316843.18351321016</v>
          </cell>
          <cell r="BO4">
            <v>324764.26310104039</v>
          </cell>
          <cell r="BP4">
            <v>332883.36967856635</v>
          </cell>
        </row>
        <row r="5">
          <cell r="E5" t="str">
            <v>E.L.L. Kinnisvara AS / Smuuli Kinnisvara OÜJ.Smuuli tee 1, TallinnKoondpakkumine</v>
          </cell>
          <cell r="F5">
            <v>12140</v>
          </cell>
          <cell r="G5">
            <v>200</v>
          </cell>
          <cell r="H5">
            <v>12340</v>
          </cell>
          <cell r="I5">
            <v>0</v>
          </cell>
          <cell r="K5">
            <v>9.41</v>
          </cell>
          <cell r="L5">
            <v>0.4</v>
          </cell>
          <cell r="M5">
            <v>0.39</v>
          </cell>
          <cell r="N5">
            <v>0.28000000000000003</v>
          </cell>
          <cell r="O5">
            <v>0.06</v>
          </cell>
          <cell r="P5">
            <v>0.12</v>
          </cell>
          <cell r="Q5">
            <v>0.01</v>
          </cell>
          <cell r="S5">
            <v>10.67</v>
          </cell>
          <cell r="T5">
            <v>131667.79999999999</v>
          </cell>
          <cell r="U5">
            <v>166.94922199999999</v>
          </cell>
          <cell r="W5">
            <v>1.01</v>
          </cell>
          <cell r="X5">
            <v>3.56</v>
          </cell>
          <cell r="Y5">
            <v>2.44</v>
          </cell>
          <cell r="Z5">
            <v>0.94</v>
          </cell>
          <cell r="AA5">
            <v>0.18</v>
          </cell>
          <cell r="AB5">
            <v>0.03</v>
          </cell>
          <cell r="AD5">
            <v>4.5999999999999996</v>
          </cell>
          <cell r="AE5">
            <v>56763.999999999993</v>
          </cell>
          <cell r="AF5">
            <v>71.97435999999999</v>
          </cell>
          <cell r="AH5">
            <v>15.27</v>
          </cell>
          <cell r="AI5">
            <v>3.0540000000000003</v>
          </cell>
          <cell r="AJ5">
            <v>18.323999999999998</v>
          </cell>
          <cell r="AK5">
            <v>226118.15999999997</v>
          </cell>
          <cell r="AL5">
            <v>2713417.92</v>
          </cell>
          <cell r="AM5">
            <v>42455764.827071995</v>
          </cell>
          <cell r="AO5">
            <v>1</v>
          </cell>
          <cell r="AQ5">
            <v>0</v>
          </cell>
          <cell r="AR5">
            <v>14327202.086964246</v>
          </cell>
          <cell r="AT5">
            <v>1580013.5999999999</v>
          </cell>
          <cell r="AU5">
            <v>1622673.9671999996</v>
          </cell>
          <cell r="AV5">
            <v>1666486.1643143995</v>
          </cell>
          <cell r="AW5">
            <v>1708148.3184222593</v>
          </cell>
          <cell r="AX5">
            <v>1750852.0263828156</v>
          </cell>
          <cell r="AY5">
            <v>1794623.3270423857</v>
          </cell>
          <cell r="AZ5">
            <v>1839488.9102184451</v>
          </cell>
          <cell r="BA5">
            <v>1885476.1329739061</v>
          </cell>
          <cell r="BB5">
            <v>1932613.0362982536</v>
          </cell>
          <cell r="BC5">
            <v>1980928.3622057098</v>
          </cell>
          <cell r="BE5">
            <v>6176675.6888505649</v>
          </cell>
          <cell r="BG5">
            <v>681167.99999999988</v>
          </cell>
          <cell r="BH5">
            <v>699559.53599999985</v>
          </cell>
          <cell r="BI5">
            <v>718447.64347199979</v>
          </cell>
          <cell r="BJ5">
            <v>736408.83455879975</v>
          </cell>
          <cell r="BK5">
            <v>754819.05542276963</v>
          </cell>
          <cell r="BL5">
            <v>773689.53180833883</v>
          </cell>
          <cell r="BM5">
            <v>793031.77010354726</v>
          </cell>
          <cell r="BN5">
            <v>812857.5643561359</v>
          </cell>
          <cell r="BO5">
            <v>833179.00346503919</v>
          </cell>
          <cell r="BP5">
            <v>854008.47855166509</v>
          </cell>
        </row>
        <row r="6">
          <cell r="E6" t="str">
            <v xml:space="preserve">E.L.L. Kinnisvara AS / Rannamõisa Kinnisvara OÜRannamõisa 4a, TallinnMTA üüripind </v>
          </cell>
          <cell r="F6">
            <v>7430</v>
          </cell>
          <cell r="G6">
            <v>100</v>
          </cell>
          <cell r="H6">
            <v>7530</v>
          </cell>
          <cell r="I6">
            <v>0</v>
          </cell>
          <cell r="K6">
            <v>9.59</v>
          </cell>
          <cell r="L6">
            <v>0.4</v>
          </cell>
          <cell r="M6">
            <v>0.39</v>
          </cell>
          <cell r="N6">
            <v>0.28000000000000003</v>
          </cell>
          <cell r="O6">
            <v>0.06</v>
          </cell>
          <cell r="P6">
            <v>0.12</v>
          </cell>
          <cell r="Q6">
            <v>0.01</v>
          </cell>
          <cell r="S6">
            <v>10.85</v>
          </cell>
          <cell r="T6">
            <v>81700.5</v>
          </cell>
          <cell r="U6">
            <v>169.76560999999998</v>
          </cell>
          <cell r="W6">
            <v>1.01</v>
          </cell>
          <cell r="X6">
            <v>3.56</v>
          </cell>
          <cell r="Y6">
            <v>2.44</v>
          </cell>
          <cell r="Z6">
            <v>0.91</v>
          </cell>
          <cell r="AA6">
            <v>0.21</v>
          </cell>
          <cell r="AB6">
            <v>0.03</v>
          </cell>
          <cell r="AD6">
            <v>4.5999999999999996</v>
          </cell>
          <cell r="AE6">
            <v>34638</v>
          </cell>
          <cell r="AF6">
            <v>71.97435999999999</v>
          </cell>
          <cell r="AH6">
            <v>15.45</v>
          </cell>
          <cell r="AI6">
            <v>3.09</v>
          </cell>
          <cell r="AJ6">
            <v>18.54</v>
          </cell>
          <cell r="AK6">
            <v>139606.19999999998</v>
          </cell>
          <cell r="AL6">
            <v>1675274.4</v>
          </cell>
          <cell r="AM6">
            <v>26212348.427039996</v>
          </cell>
          <cell r="AO6">
            <v>1</v>
          </cell>
          <cell r="AQ6">
            <v>0</v>
          </cell>
          <cell r="AR6">
            <v>8890097.4581941999</v>
          </cell>
          <cell r="AT6">
            <v>980406</v>
          </cell>
          <cell r="AU6">
            <v>1006876.9619999999</v>
          </cell>
          <cell r="AV6">
            <v>1034062.6399739998</v>
          </cell>
          <cell r="AW6">
            <v>1059914.2059733497</v>
          </cell>
          <cell r="AX6">
            <v>1086412.0611226833</v>
          </cell>
          <cell r="AY6">
            <v>1113572.3626507504</v>
          </cell>
          <cell r="AZ6">
            <v>1141411.6717170191</v>
          </cell>
          <cell r="BA6">
            <v>1169946.9635099445</v>
          </cell>
          <cell r="BB6">
            <v>1199195.6375976929</v>
          </cell>
          <cell r="BC6">
            <v>1229175.5285376352</v>
          </cell>
          <cell r="BE6">
            <v>3769073.5767459283</v>
          </cell>
          <cell r="BG6">
            <v>415656</v>
          </cell>
          <cell r="BH6">
            <v>426878.71199999994</v>
          </cell>
          <cell r="BI6">
            <v>438404.43722399988</v>
          </cell>
          <cell r="BJ6">
            <v>449364.54815459985</v>
          </cell>
          <cell r="BK6">
            <v>460598.66185846482</v>
          </cell>
          <cell r="BL6">
            <v>472113.62840492639</v>
          </cell>
          <cell r="BM6">
            <v>483916.46911504952</v>
          </cell>
          <cell r="BN6">
            <v>496014.38084292569</v>
          </cell>
          <cell r="BO6">
            <v>508414.7403639988</v>
          </cell>
          <cell r="BP6">
            <v>521125.10887309874</v>
          </cell>
        </row>
        <row r="7">
          <cell r="E7" t="str">
            <v>E.L.L. Kinnisvara AS / Rannamõisa Kinnisvara OÜRannamõisa 4a, TallinnStat üüripind</v>
          </cell>
          <cell r="F7">
            <v>4710</v>
          </cell>
          <cell r="G7">
            <v>100</v>
          </cell>
          <cell r="H7">
            <v>4810</v>
          </cell>
          <cell r="I7">
            <v>0</v>
          </cell>
          <cell r="K7">
            <v>9.59</v>
          </cell>
          <cell r="L7">
            <v>0.4</v>
          </cell>
          <cell r="M7">
            <v>0.39</v>
          </cell>
          <cell r="N7">
            <v>0.28000000000000003</v>
          </cell>
          <cell r="O7">
            <v>0.06</v>
          </cell>
          <cell r="P7">
            <v>0.12</v>
          </cell>
          <cell r="Q7">
            <v>0.01</v>
          </cell>
          <cell r="S7">
            <v>10.85</v>
          </cell>
          <cell r="T7">
            <v>52188.5</v>
          </cell>
          <cell r="U7">
            <v>169.76560999999998</v>
          </cell>
          <cell r="W7">
            <v>1.01</v>
          </cell>
          <cell r="X7">
            <v>3.56</v>
          </cell>
          <cell r="Y7">
            <v>2.44</v>
          </cell>
          <cell r="Z7">
            <v>0.91</v>
          </cell>
          <cell r="AA7">
            <v>0.21</v>
          </cell>
          <cell r="AB7">
            <v>0.03</v>
          </cell>
          <cell r="AD7">
            <v>4.5999999999999996</v>
          </cell>
          <cell r="AE7">
            <v>22126</v>
          </cell>
          <cell r="AF7">
            <v>71.97435999999999</v>
          </cell>
          <cell r="AH7">
            <v>15.45</v>
          </cell>
          <cell r="AI7">
            <v>3.09</v>
          </cell>
          <cell r="AJ7">
            <v>18.54</v>
          </cell>
          <cell r="AK7">
            <v>89177.4</v>
          </cell>
          <cell r="AL7">
            <v>1070128.7999999998</v>
          </cell>
          <cell r="AM7">
            <v>16743877.282079997</v>
          </cell>
          <cell r="AO7">
            <v>1</v>
          </cell>
          <cell r="AQ7">
            <v>0</v>
          </cell>
          <cell r="AR7">
            <v>5678800.6339859385</v>
          </cell>
          <cell r="AT7">
            <v>626262</v>
          </cell>
          <cell r="AU7">
            <v>643171.07399999991</v>
          </cell>
          <cell r="AV7">
            <v>660536.69299799984</v>
          </cell>
          <cell r="AW7">
            <v>677050.11032294983</v>
          </cell>
          <cell r="AX7">
            <v>693976.36308102356</v>
          </cell>
          <cell r="AY7">
            <v>711325.77215804905</v>
          </cell>
          <cell r="AZ7">
            <v>729108.91646200023</v>
          </cell>
          <cell r="BA7">
            <v>747336.63937355019</v>
          </cell>
          <cell r="BB7">
            <v>766020.05535788892</v>
          </cell>
          <cell r="BC7">
            <v>785170.55674183613</v>
          </cell>
          <cell r="BE7">
            <v>2407602.1121046366</v>
          </cell>
          <cell r="BG7">
            <v>265512</v>
          </cell>
          <cell r="BH7">
            <v>272680.82399999996</v>
          </cell>
          <cell r="BI7">
            <v>280043.20624799991</v>
          </cell>
          <cell r="BJ7">
            <v>287044.2864041999</v>
          </cell>
          <cell r="BK7">
            <v>294220.39356430486</v>
          </cell>
          <cell r="BL7">
            <v>301575.90340341243</v>
          </cell>
          <cell r="BM7">
            <v>309115.30098849774</v>
          </cell>
          <cell r="BN7">
            <v>316843.18351321016</v>
          </cell>
          <cell r="BO7">
            <v>324764.26310104039</v>
          </cell>
          <cell r="BP7">
            <v>332883.36967856635</v>
          </cell>
        </row>
        <row r="8">
          <cell r="E8" t="str">
            <v>E.L.L. Kinnisvara AS / Rannamõisa Kinnisvara OÜRannamõisa 4a, TallinnKoondpakkumine</v>
          </cell>
          <cell r="F8">
            <v>12140</v>
          </cell>
          <cell r="G8">
            <v>200</v>
          </cell>
          <cell r="H8">
            <v>12340</v>
          </cell>
          <cell r="I8">
            <v>0</v>
          </cell>
          <cell r="K8">
            <v>9.59</v>
          </cell>
          <cell r="L8">
            <v>0.4</v>
          </cell>
          <cell r="M8">
            <v>0.39</v>
          </cell>
          <cell r="N8">
            <v>0.28000000000000003</v>
          </cell>
          <cell r="O8">
            <v>0.06</v>
          </cell>
          <cell r="P8">
            <v>0.12</v>
          </cell>
          <cell r="Q8">
            <v>0.01</v>
          </cell>
          <cell r="S8">
            <v>10.85</v>
          </cell>
          <cell r="T8">
            <v>133889</v>
          </cell>
          <cell r="U8">
            <v>169.76560999999998</v>
          </cell>
          <cell r="W8">
            <v>1.01</v>
          </cell>
          <cell r="X8">
            <v>3.56</v>
          </cell>
          <cell r="Y8">
            <v>2.44</v>
          </cell>
          <cell r="Z8">
            <v>0.91</v>
          </cell>
          <cell r="AA8">
            <v>0.21</v>
          </cell>
          <cell r="AB8">
            <v>0.03</v>
          </cell>
          <cell r="AD8">
            <v>4.5999999999999996</v>
          </cell>
          <cell r="AE8">
            <v>56763.999999999993</v>
          </cell>
          <cell r="AF8">
            <v>71.97435999999999</v>
          </cell>
          <cell r="AH8">
            <v>15.45</v>
          </cell>
          <cell r="AI8">
            <v>3.09</v>
          </cell>
          <cell r="AJ8">
            <v>18.54</v>
          </cell>
          <cell r="AK8">
            <v>228783.59999999998</v>
          </cell>
          <cell r="AL8">
            <v>2745403.1999999997</v>
          </cell>
          <cell r="AM8">
            <v>42956225.70911999</v>
          </cell>
          <cell r="AO8">
            <v>1</v>
          </cell>
          <cell r="AQ8">
            <v>0</v>
          </cell>
          <cell r="AR8">
            <v>14568898.09218014</v>
          </cell>
          <cell r="AT8">
            <v>1606668</v>
          </cell>
          <cell r="AU8">
            <v>1650048.0359999998</v>
          </cell>
          <cell r="AV8">
            <v>1694599.3329719997</v>
          </cell>
          <cell r="AW8">
            <v>1736964.3162962995</v>
          </cell>
          <cell r="AX8">
            <v>1780388.4242037067</v>
          </cell>
          <cell r="AY8">
            <v>1824898.1348087993</v>
          </cell>
          <cell r="AZ8">
            <v>1870520.588179019</v>
          </cell>
          <cell r="BA8">
            <v>1917283.6028834945</v>
          </cell>
          <cell r="BB8">
            <v>1965215.6929555817</v>
          </cell>
          <cell r="BC8">
            <v>2014346.085279471</v>
          </cell>
          <cell r="BE8">
            <v>6176675.6888505649</v>
          </cell>
          <cell r="BG8">
            <v>681167.99999999988</v>
          </cell>
          <cell r="BH8">
            <v>699559.53599999985</v>
          </cell>
          <cell r="BI8">
            <v>718447.64347199979</v>
          </cell>
          <cell r="BJ8">
            <v>736408.83455879975</v>
          </cell>
          <cell r="BK8">
            <v>754819.05542276963</v>
          </cell>
          <cell r="BL8">
            <v>773689.53180833883</v>
          </cell>
          <cell r="BM8">
            <v>793031.77010354726</v>
          </cell>
          <cell r="BN8">
            <v>812857.5643561359</v>
          </cell>
          <cell r="BO8">
            <v>833179.00346503919</v>
          </cell>
          <cell r="BP8">
            <v>854008.47855166509</v>
          </cell>
        </row>
        <row r="9">
          <cell r="E9" t="str">
            <v xml:space="preserve">E.L.L. Kinnisvara AS / AS JärvevanaValukoja 24, TallinnMTA üüripind </v>
          </cell>
          <cell r="F9">
            <v>7430</v>
          </cell>
          <cell r="G9">
            <v>100</v>
          </cell>
          <cell r="H9">
            <v>7530</v>
          </cell>
          <cell r="I9">
            <v>0</v>
          </cell>
          <cell r="K9">
            <v>8.59</v>
          </cell>
          <cell r="L9">
            <v>0.4</v>
          </cell>
          <cell r="M9">
            <v>0.39</v>
          </cell>
          <cell r="N9">
            <v>0.28000000000000003</v>
          </cell>
          <cell r="O9">
            <v>0.06</v>
          </cell>
          <cell r="P9">
            <v>0.12</v>
          </cell>
          <cell r="Q9">
            <v>0.01</v>
          </cell>
          <cell r="S9">
            <v>9.85</v>
          </cell>
          <cell r="T9">
            <v>74170.5</v>
          </cell>
          <cell r="U9">
            <v>154.11900999999997</v>
          </cell>
          <cell r="W9">
            <v>1.01</v>
          </cell>
          <cell r="X9">
            <v>3.56</v>
          </cell>
          <cell r="Y9">
            <v>2.44</v>
          </cell>
          <cell r="Z9">
            <v>0.91</v>
          </cell>
          <cell r="AA9">
            <v>0.21</v>
          </cell>
          <cell r="AB9">
            <v>0.03</v>
          </cell>
          <cell r="AD9">
            <v>4.5999999999999996</v>
          </cell>
          <cell r="AE9">
            <v>34638</v>
          </cell>
          <cell r="AF9">
            <v>71.97435999999999</v>
          </cell>
          <cell r="AH9">
            <v>14.45</v>
          </cell>
          <cell r="AI9">
            <v>2.89</v>
          </cell>
          <cell r="AJ9">
            <v>17.34</v>
          </cell>
          <cell r="AK9">
            <v>130570.2</v>
          </cell>
          <cell r="AL9">
            <v>1566842.4</v>
          </cell>
          <cell r="AM9">
            <v>24515756.295839999</v>
          </cell>
          <cell r="AO9">
            <v>1</v>
          </cell>
          <cell r="AQ9">
            <v>0</v>
          </cell>
          <cell r="AR9">
            <v>8070733.6371624786</v>
          </cell>
          <cell r="AT9">
            <v>890046</v>
          </cell>
          <cell r="AU9">
            <v>914077.24199999997</v>
          </cell>
          <cell r="AV9">
            <v>938757.32753399992</v>
          </cell>
          <cell r="AW9">
            <v>962226.26072234986</v>
          </cell>
          <cell r="AX9">
            <v>986281.91724040848</v>
          </cell>
          <cell r="AY9">
            <v>1010938.9651714186</v>
          </cell>
          <cell r="AZ9">
            <v>1036212.439300704</v>
          </cell>
          <cell r="BA9">
            <v>1062117.7502832215</v>
          </cell>
          <cell r="BB9">
            <v>1088670.694040302</v>
          </cell>
          <cell r="BC9">
            <v>1115887.4613913095</v>
          </cell>
          <cell r="BE9">
            <v>3769073.5767459283</v>
          </cell>
          <cell r="BG9">
            <v>415656</v>
          </cell>
          <cell r="BH9">
            <v>426878.71199999994</v>
          </cell>
          <cell r="BI9">
            <v>438404.43722399988</v>
          </cell>
          <cell r="BJ9">
            <v>449364.54815459985</v>
          </cell>
          <cell r="BK9">
            <v>460598.66185846482</v>
          </cell>
          <cell r="BL9">
            <v>472113.62840492639</v>
          </cell>
          <cell r="BM9">
            <v>483916.46911504952</v>
          </cell>
          <cell r="BN9">
            <v>496014.38084292569</v>
          </cell>
          <cell r="BO9">
            <v>508414.7403639988</v>
          </cell>
          <cell r="BP9">
            <v>521125.10887309874</v>
          </cell>
        </row>
        <row r="10">
          <cell r="E10" t="str">
            <v>E.L.L. Kinnisvara AS / AS JärvevanaValukoja 24, TallinnStat üüripind</v>
          </cell>
          <cell r="F10">
            <v>4710</v>
          </cell>
          <cell r="G10">
            <v>100</v>
          </cell>
          <cell r="H10">
            <v>4810</v>
          </cell>
          <cell r="I10">
            <v>0</v>
          </cell>
          <cell r="K10">
            <v>8.59</v>
          </cell>
          <cell r="L10">
            <v>0.4</v>
          </cell>
          <cell r="M10">
            <v>0.39</v>
          </cell>
          <cell r="N10">
            <v>0.28000000000000003</v>
          </cell>
          <cell r="O10">
            <v>0.06</v>
          </cell>
          <cell r="P10">
            <v>0.12</v>
          </cell>
          <cell r="Q10">
            <v>0.01</v>
          </cell>
          <cell r="S10">
            <v>9.85</v>
          </cell>
          <cell r="T10">
            <v>47378.5</v>
          </cell>
          <cell r="U10">
            <v>154.11900999999997</v>
          </cell>
          <cell r="W10">
            <v>1.01</v>
          </cell>
          <cell r="X10">
            <v>3.56</v>
          </cell>
          <cell r="Y10">
            <v>2.44</v>
          </cell>
          <cell r="Z10">
            <v>0.91</v>
          </cell>
          <cell r="AA10">
            <v>0.21</v>
          </cell>
          <cell r="AB10">
            <v>0.03</v>
          </cell>
          <cell r="AD10">
            <v>4.5999999999999996</v>
          </cell>
          <cell r="AE10">
            <v>22126</v>
          </cell>
          <cell r="AF10">
            <v>71.97435999999999</v>
          </cell>
          <cell r="AH10">
            <v>14.45</v>
          </cell>
          <cell r="AI10">
            <v>2.89</v>
          </cell>
          <cell r="AJ10">
            <v>17.34</v>
          </cell>
          <cell r="AK10">
            <v>83405.399999999994</v>
          </cell>
          <cell r="AL10">
            <v>1000864.7999999999</v>
          </cell>
          <cell r="AM10">
            <v>15660131.179679999</v>
          </cell>
          <cell r="AO10">
            <v>1</v>
          </cell>
          <cell r="AQ10">
            <v>0</v>
          </cell>
          <cell r="AR10">
            <v>5155408.8704849305</v>
          </cell>
          <cell r="AT10">
            <v>568542</v>
          </cell>
          <cell r="AU10">
            <v>583892.63399999996</v>
          </cell>
          <cell r="AV10">
            <v>599657.73511799995</v>
          </cell>
          <cell r="AW10">
            <v>614649.17849594995</v>
          </cell>
          <cell r="AX10">
            <v>630015.40795834863</v>
          </cell>
          <cell r="AY10">
            <v>645765.79315730731</v>
          </cell>
          <cell r="AZ10">
            <v>661909.93798623991</v>
          </cell>
          <cell r="BA10">
            <v>678457.68643589586</v>
          </cell>
          <cell r="BB10">
            <v>695419.12859679316</v>
          </cell>
          <cell r="BC10">
            <v>712804.60681171296</v>
          </cell>
          <cell r="BE10">
            <v>2407602.1121046366</v>
          </cell>
          <cell r="BG10">
            <v>265512</v>
          </cell>
          <cell r="BH10">
            <v>272680.82399999996</v>
          </cell>
          <cell r="BI10">
            <v>280043.20624799991</v>
          </cell>
          <cell r="BJ10">
            <v>287044.2864041999</v>
          </cell>
          <cell r="BK10">
            <v>294220.39356430486</v>
          </cell>
          <cell r="BL10">
            <v>301575.90340341243</v>
          </cell>
          <cell r="BM10">
            <v>309115.30098849774</v>
          </cell>
          <cell r="BN10">
            <v>316843.18351321016</v>
          </cell>
          <cell r="BO10">
            <v>324764.26310104039</v>
          </cell>
          <cell r="BP10">
            <v>332883.36967856635</v>
          </cell>
        </row>
        <row r="11">
          <cell r="E11" t="str">
            <v>E.L.L. Kinnisvara AS / AS JärvevanaValukoja 24, TallinnKoondpakkumine</v>
          </cell>
          <cell r="F11">
            <v>12140</v>
          </cell>
          <cell r="G11">
            <v>200</v>
          </cell>
          <cell r="H11">
            <v>12340</v>
          </cell>
          <cell r="I11">
            <v>0</v>
          </cell>
          <cell r="K11">
            <v>8.59</v>
          </cell>
          <cell r="L11">
            <v>0.4</v>
          </cell>
          <cell r="M11">
            <v>0.39</v>
          </cell>
          <cell r="N11">
            <v>0.28000000000000003</v>
          </cell>
          <cell r="O11">
            <v>0.06</v>
          </cell>
          <cell r="P11">
            <v>0.12</v>
          </cell>
          <cell r="Q11">
            <v>0.01</v>
          </cell>
          <cell r="S11">
            <v>9.85</v>
          </cell>
          <cell r="T11">
            <v>121549</v>
          </cell>
          <cell r="U11">
            <v>154.11900999999997</v>
          </cell>
          <cell r="W11">
            <v>1.01</v>
          </cell>
          <cell r="X11">
            <v>3.56</v>
          </cell>
          <cell r="Y11">
            <v>2.44</v>
          </cell>
          <cell r="Z11">
            <v>0.91</v>
          </cell>
          <cell r="AA11">
            <v>0.21</v>
          </cell>
          <cell r="AB11">
            <v>0.03</v>
          </cell>
          <cell r="AD11">
            <v>4.5999999999999996</v>
          </cell>
          <cell r="AE11">
            <v>56763.999999999993</v>
          </cell>
          <cell r="AF11">
            <v>71.97435999999999</v>
          </cell>
          <cell r="AH11">
            <v>14.45</v>
          </cell>
          <cell r="AI11">
            <v>2.89</v>
          </cell>
          <cell r="AJ11">
            <v>17.34</v>
          </cell>
          <cell r="AK11">
            <v>213975.6</v>
          </cell>
          <cell r="AL11">
            <v>2567707.2000000002</v>
          </cell>
          <cell r="AM11">
            <v>40175887.47552</v>
          </cell>
          <cell r="AO11">
            <v>1</v>
          </cell>
          <cell r="AQ11">
            <v>0</v>
          </cell>
          <cell r="AR11">
            <v>13226142.507647406</v>
          </cell>
          <cell r="AT11">
            <v>1458588</v>
          </cell>
          <cell r="AU11">
            <v>1497969.8759999999</v>
          </cell>
          <cell r="AV11">
            <v>1538415.0626519998</v>
          </cell>
          <cell r="AW11">
            <v>1576875.4392182997</v>
          </cell>
          <cell r="AX11">
            <v>1616297.325198757</v>
          </cell>
          <cell r="AY11">
            <v>1656704.7583287258</v>
          </cell>
          <cell r="AZ11">
            <v>1698122.3772869438</v>
          </cell>
          <cell r="BA11">
            <v>1740575.4367191172</v>
          </cell>
          <cell r="BB11">
            <v>1784089.8226370949</v>
          </cell>
          <cell r="BC11">
            <v>1828692.068203022</v>
          </cell>
          <cell r="BE11">
            <v>6176675.6888505649</v>
          </cell>
          <cell r="BG11">
            <v>681167.99999999988</v>
          </cell>
          <cell r="BH11">
            <v>699559.53599999985</v>
          </cell>
          <cell r="BI11">
            <v>718447.64347199979</v>
          </cell>
          <cell r="BJ11">
            <v>736408.83455879975</v>
          </cell>
          <cell r="BK11">
            <v>754819.05542276963</v>
          </cell>
          <cell r="BL11">
            <v>773689.53180833883</v>
          </cell>
          <cell r="BM11">
            <v>793031.77010354726</v>
          </cell>
          <cell r="BN11">
            <v>812857.5643561359</v>
          </cell>
          <cell r="BO11">
            <v>833179.00346503919</v>
          </cell>
          <cell r="BP11">
            <v>854008.47855166509</v>
          </cell>
        </row>
        <row r="12">
          <cell r="E12" t="str">
            <v>AS YIT Ehitus / Ühiselamu Projekt OÜPärnu mnt 156/Vaari 1, TallinnKoondpakkumine</v>
          </cell>
          <cell r="F12">
            <v>12388</v>
          </cell>
          <cell r="G12">
            <v>0</v>
          </cell>
          <cell r="H12">
            <v>12388</v>
          </cell>
          <cell r="I12">
            <v>12.782329707412474</v>
          </cell>
          <cell r="K12">
            <v>11.491953523449185</v>
          </cell>
          <cell r="L12">
            <v>0.15722265540117342</v>
          </cell>
          <cell r="M12">
            <v>0.57648306980430253</v>
          </cell>
          <cell r="N12">
            <v>0.13165799598634848</v>
          </cell>
          <cell r="O12">
            <v>0.25564659414824947</v>
          </cell>
          <cell r="P12">
            <v>0.12462771464727161</v>
          </cell>
          <cell r="Q12">
            <v>1.5338795648894968E-2</v>
          </cell>
          <cell r="R12">
            <v>8.1813926582441354E-4</v>
          </cell>
          <cell r="S12">
            <v>12.753748488351249</v>
          </cell>
          <cell r="T12">
            <v>157993.43627369526</v>
          </cell>
          <cell r="U12">
            <v>199.55280109783664</v>
          </cell>
          <cell r="W12">
            <v>0.76566154947400722</v>
          </cell>
          <cell r="X12">
            <v>3.5151406695384302</v>
          </cell>
          <cell r="Y12">
            <v>2.5564659414824948</v>
          </cell>
          <cell r="Z12">
            <v>0.76693978244474836</v>
          </cell>
          <cell r="AA12">
            <v>0.19173494561118709</v>
          </cell>
          <cell r="AB12">
            <v>7.6693978244474839E-3</v>
          </cell>
          <cell r="AC12">
            <v>0</v>
          </cell>
          <cell r="AD12">
            <v>4.288471616836885</v>
          </cell>
          <cell r="AE12">
            <v>53125.586389375334</v>
          </cell>
          <cell r="AF12">
            <v>67.100000000000009</v>
          </cell>
          <cell r="AH12">
            <v>17.042220105188136</v>
          </cell>
          <cell r="AI12">
            <v>3.4084440210376274</v>
          </cell>
          <cell r="AJ12">
            <v>20.450664126225764</v>
          </cell>
          <cell r="AK12">
            <v>253342.82719568477</v>
          </cell>
          <cell r="AL12">
            <v>3040113.9263482173</v>
          </cell>
          <cell r="AM12">
            <v>47567446.560000017</v>
          </cell>
          <cell r="AO12">
            <v>1</v>
          </cell>
          <cell r="AQ12">
            <v>0</v>
          </cell>
          <cell r="AR12">
            <v>17191780.297894701</v>
          </cell>
          <cell r="AT12">
            <v>1895921.2352843431</v>
          </cell>
          <cell r="AU12">
            <v>1947111.1086370202</v>
          </cell>
          <cell r="AV12">
            <v>1999683.1085702197</v>
          </cell>
          <cell r="AW12">
            <v>2049675.186284475</v>
          </cell>
          <cell r="AX12">
            <v>2100917.0659415866</v>
          </cell>
          <cell r="AY12">
            <v>2153439.9925901261</v>
          </cell>
          <cell r="AZ12">
            <v>2207275.9924048791</v>
          </cell>
          <cell r="BA12">
            <v>2262457.8922150009</v>
          </cell>
          <cell r="BB12">
            <v>2319019.3395203757</v>
          </cell>
          <cell r="BC12">
            <v>2376994.823008385</v>
          </cell>
          <cell r="BE12">
            <v>5780768.055584264</v>
          </cell>
          <cell r="BG12">
            <v>637507.03667250404</v>
          </cell>
          <cell r="BH12">
            <v>654719.72666266165</v>
          </cell>
          <cell r="BI12">
            <v>672397.15928255348</v>
          </cell>
          <cell r="BJ12">
            <v>689207.08826461725</v>
          </cell>
          <cell r="BK12">
            <v>706437.26547123259</v>
          </cell>
          <cell r="BL12">
            <v>724098.19710801332</v>
          </cell>
          <cell r="BM12">
            <v>742200.65203571355</v>
          </cell>
          <cell r="BN12">
            <v>760755.66833660635</v>
          </cell>
          <cell r="BO12">
            <v>779774.56004502147</v>
          </cell>
          <cell r="BP12">
            <v>799268.92404614692</v>
          </cell>
        </row>
        <row r="13">
          <cell r="E13" t="str">
            <v xml:space="preserve">Zelluloosi Kinnisvara OÜTartu mnt 80j, TallinnMTA üüripind </v>
          </cell>
          <cell r="F13">
            <v>7355</v>
          </cell>
          <cell r="H13">
            <v>7355</v>
          </cell>
          <cell r="I13">
            <v>20</v>
          </cell>
          <cell r="K13">
            <v>7.5</v>
          </cell>
          <cell r="M13">
            <v>0.3</v>
          </cell>
          <cell r="N13">
            <v>0.2</v>
          </cell>
          <cell r="S13">
            <v>8</v>
          </cell>
          <cell r="T13">
            <v>58840</v>
          </cell>
          <cell r="U13">
            <v>125.1728</v>
          </cell>
          <cell r="X13">
            <v>2.5</v>
          </cell>
          <cell r="Y13">
            <v>2.5</v>
          </cell>
          <cell r="AD13">
            <v>2.5</v>
          </cell>
          <cell r="AE13">
            <v>18387.5</v>
          </cell>
          <cell r="AF13">
            <v>39.116500000000002</v>
          </cell>
          <cell r="AH13">
            <v>10.5</v>
          </cell>
          <cell r="AI13">
            <v>2.1</v>
          </cell>
          <cell r="AJ13">
            <v>12.6</v>
          </cell>
          <cell r="AK13">
            <v>92673</v>
          </cell>
          <cell r="AL13">
            <v>1112076</v>
          </cell>
          <cell r="AM13">
            <v>17400208.341600001</v>
          </cell>
          <cell r="AO13">
            <v>1</v>
          </cell>
          <cell r="AP13">
            <v>115090.47365945319</v>
          </cell>
          <cell r="AQ13">
            <v>1.303993583270487</v>
          </cell>
          <cell r="AR13">
            <v>6402572.0092306267</v>
          </cell>
          <cell r="AT13">
            <v>706080</v>
          </cell>
          <cell r="AU13">
            <v>725144.15999999992</v>
          </cell>
          <cell r="AV13">
            <v>744723.0523199999</v>
          </cell>
          <cell r="AW13">
            <v>763341.1286279998</v>
          </cell>
          <cell r="AX13">
            <v>782424.65684369975</v>
          </cell>
          <cell r="AY13">
            <v>801985.27326479217</v>
          </cell>
          <cell r="AZ13">
            <v>822034.90509641194</v>
          </cell>
          <cell r="BA13">
            <v>842585.77772382216</v>
          </cell>
          <cell r="BB13">
            <v>863650.42216691759</v>
          </cell>
          <cell r="BC13">
            <v>885241.6827210905</v>
          </cell>
          <cell r="BE13">
            <v>3044417.8549425676</v>
          </cell>
          <cell r="BG13">
            <v>335740.47365945322</v>
          </cell>
          <cell r="BH13">
            <v>344805.46644825843</v>
          </cell>
          <cell r="BI13">
            <v>354115.21404236136</v>
          </cell>
          <cell r="BJ13">
            <v>362968.09439342038</v>
          </cell>
          <cell r="BK13">
            <v>372042.29675325588</v>
          </cell>
          <cell r="BL13">
            <v>381343.35417208727</v>
          </cell>
          <cell r="BM13">
            <v>390876.9380263894</v>
          </cell>
          <cell r="BN13">
            <v>400648.86147704913</v>
          </cell>
          <cell r="BO13">
            <v>410665.08301397529</v>
          </cell>
          <cell r="BP13">
            <v>420931.71008932462</v>
          </cell>
        </row>
        <row r="14">
          <cell r="E14" t="str">
            <v>Zelluloosi Kinnisvara OÜTartu mnt 80j, TallinnStat üüripind</v>
          </cell>
          <cell r="F14">
            <v>4670</v>
          </cell>
          <cell r="H14">
            <v>4670</v>
          </cell>
          <cell r="I14">
            <v>20</v>
          </cell>
          <cell r="K14">
            <v>7.5</v>
          </cell>
          <cell r="M14">
            <v>0.3</v>
          </cell>
          <cell r="N14">
            <v>0.2</v>
          </cell>
          <cell r="S14">
            <v>8</v>
          </cell>
          <cell r="T14">
            <v>37360</v>
          </cell>
          <cell r="U14">
            <v>125.1728</v>
          </cell>
          <cell r="X14">
            <v>2.5</v>
          </cell>
          <cell r="Y14">
            <v>2.5</v>
          </cell>
          <cell r="AD14">
            <v>2.5</v>
          </cell>
          <cell r="AE14">
            <v>11675</v>
          </cell>
          <cell r="AF14">
            <v>39.116500000000002</v>
          </cell>
          <cell r="AH14">
            <v>10.5</v>
          </cell>
          <cell r="AI14">
            <v>2.1</v>
          </cell>
          <cell r="AJ14">
            <v>12.6</v>
          </cell>
          <cell r="AK14">
            <v>58842</v>
          </cell>
          <cell r="AL14">
            <v>706104</v>
          </cell>
          <cell r="AM14">
            <v>11048126.8464</v>
          </cell>
          <cell r="AO14">
            <v>1</v>
          </cell>
          <cell r="AP14">
            <v>168680.4</v>
          </cell>
          <cell r="AQ14">
            <v>3.01</v>
          </cell>
          <cell r="AR14">
            <v>4065263.260789535</v>
          </cell>
          <cell r="AT14">
            <v>448320</v>
          </cell>
          <cell r="AU14">
            <v>460424.63999999996</v>
          </cell>
          <cell r="AV14">
            <v>472856.1052799999</v>
          </cell>
          <cell r="AW14">
            <v>484677.50791199988</v>
          </cell>
          <cell r="AX14">
            <v>496794.44560979982</v>
          </cell>
          <cell r="AY14">
            <v>509214.30675004475</v>
          </cell>
          <cell r="AZ14">
            <v>521944.66441879584</v>
          </cell>
          <cell r="BA14">
            <v>534993.28102926572</v>
          </cell>
          <cell r="BB14">
            <v>548368.11305499729</v>
          </cell>
          <cell r="BC14">
            <v>562077.3158813722</v>
          </cell>
          <cell r="BE14">
            <v>2799950.0708687929</v>
          </cell>
          <cell r="BG14">
            <v>308780.40000000002</v>
          </cell>
          <cell r="BH14">
            <v>317117.47080000001</v>
          </cell>
          <cell r="BI14">
            <v>325679.64251159999</v>
          </cell>
          <cell r="BJ14">
            <v>333821.63357438997</v>
          </cell>
          <cell r="BK14">
            <v>342167.17441374972</v>
          </cell>
          <cell r="BL14">
            <v>350721.35377409344</v>
          </cell>
          <cell r="BM14">
            <v>359489.38761844573</v>
          </cell>
          <cell r="BN14">
            <v>368476.62230890687</v>
          </cell>
          <cell r="BO14">
            <v>377688.53786662949</v>
          </cell>
          <cell r="BP14">
            <v>387130.75131329522</v>
          </cell>
        </row>
        <row r="15">
          <cell r="E15" t="str">
            <v>Zelluloosi Kinnisvara OÜTartu mnt 80j, TallinnKoondpakkumine</v>
          </cell>
          <cell r="F15">
            <v>12025</v>
          </cell>
          <cell r="H15">
            <v>12025</v>
          </cell>
          <cell r="I15">
            <v>20</v>
          </cell>
          <cell r="K15">
            <v>7.5</v>
          </cell>
          <cell r="M15">
            <v>0.3</v>
          </cell>
          <cell r="N15">
            <v>0.2</v>
          </cell>
          <cell r="S15">
            <v>8</v>
          </cell>
          <cell r="T15">
            <v>96200</v>
          </cell>
          <cell r="U15">
            <v>125.1728</v>
          </cell>
          <cell r="X15">
            <v>2.5</v>
          </cell>
          <cell r="Y15">
            <v>2.5</v>
          </cell>
          <cell r="AD15">
            <v>2.5</v>
          </cell>
          <cell r="AE15">
            <v>30062.5</v>
          </cell>
          <cell r="AF15">
            <v>39.116500000000002</v>
          </cell>
          <cell r="AH15">
            <v>10.5</v>
          </cell>
          <cell r="AI15">
            <v>2.1</v>
          </cell>
          <cell r="AJ15">
            <v>12.6</v>
          </cell>
          <cell r="AK15">
            <v>151515</v>
          </cell>
          <cell r="AL15">
            <v>1818180</v>
          </cell>
          <cell r="AM15">
            <v>28448335.187999997</v>
          </cell>
          <cell r="AO15">
            <v>1</v>
          </cell>
          <cell r="AP15">
            <v>193220.55319468767</v>
          </cell>
          <cell r="AQ15">
            <v>1.3390197726589583</v>
          </cell>
          <cell r="AR15">
            <v>10467835.270020163</v>
          </cell>
          <cell r="AT15">
            <v>1154400</v>
          </cell>
          <cell r="AU15">
            <v>1185568.7999999998</v>
          </cell>
          <cell r="AV15">
            <v>1217579.1575999998</v>
          </cell>
          <cell r="AW15">
            <v>1248018.6365399996</v>
          </cell>
          <cell r="AX15">
            <v>1279219.1024534996</v>
          </cell>
          <cell r="AY15">
            <v>1311199.580014837</v>
          </cell>
          <cell r="AZ15">
            <v>1343979.5695152078</v>
          </cell>
          <cell r="BA15">
            <v>1377579.0587530879</v>
          </cell>
          <cell r="BB15">
            <v>1412018.535221915</v>
          </cell>
          <cell r="BC15">
            <v>1447318.9986024627</v>
          </cell>
          <cell r="BE15">
            <v>5023278.3223180277</v>
          </cell>
          <cell r="BG15">
            <v>553970.5531946877</v>
          </cell>
          <cell r="BH15">
            <v>568927.75813094422</v>
          </cell>
          <cell r="BI15">
            <v>584288.80760047969</v>
          </cell>
          <cell r="BJ15">
            <v>598896.02779049159</v>
          </cell>
          <cell r="BK15">
            <v>613868.42848525383</v>
          </cell>
          <cell r="BL15">
            <v>629215.13919738517</v>
          </cell>
          <cell r="BM15">
            <v>644945.5176773197</v>
          </cell>
          <cell r="BN15">
            <v>661069.15561925259</v>
          </cell>
          <cell r="BO15">
            <v>677595.88450973388</v>
          </cell>
          <cell r="BP15">
            <v>694535.78162247711</v>
          </cell>
        </row>
        <row r="16">
          <cell r="E16" t="str">
            <v xml:space="preserve">Fausto Kinnisvara OÜTartu mnt 80p, TallinnMTA üüripind </v>
          </cell>
          <cell r="F16">
            <v>7420</v>
          </cell>
          <cell r="G16">
            <v>168</v>
          </cell>
          <cell r="H16">
            <v>7588</v>
          </cell>
          <cell r="I16">
            <v>76.693978244474835</v>
          </cell>
          <cell r="K16">
            <v>8.1806910127439831</v>
          </cell>
          <cell r="L16">
            <v>9.5867472805593545E-2</v>
          </cell>
          <cell r="M16">
            <v>0.14060562678153721</v>
          </cell>
          <cell r="N16">
            <v>0.12782329707412474</v>
          </cell>
          <cell r="O16">
            <v>0.17895261590377462</v>
          </cell>
          <cell r="P16">
            <v>0.10225863765929979</v>
          </cell>
          <cell r="Q16">
            <v>1.917349456111871E-2</v>
          </cell>
          <cell r="S16">
            <v>8.8453721575294342</v>
          </cell>
          <cell r="T16">
            <v>67118.683931333348</v>
          </cell>
          <cell r="U16">
            <v>138.40000000000003</v>
          </cell>
          <cell r="W16">
            <v>0.70302813390768604</v>
          </cell>
          <cell r="X16">
            <v>3.0677591297789935</v>
          </cell>
          <cell r="Y16">
            <v>1.3421446192783097</v>
          </cell>
          <cell r="Z16">
            <v>1.4699679163524344</v>
          </cell>
          <cell r="AA16">
            <v>0.25564659414824947</v>
          </cell>
          <cell r="AB16">
            <v>1.2782329707412474E-2</v>
          </cell>
          <cell r="AD16">
            <v>3.783569593394092</v>
          </cell>
          <cell r="AE16">
            <v>28709.72607467437</v>
          </cell>
          <cell r="AF16">
            <v>59.199999999999996</v>
          </cell>
          <cell r="AH16">
            <v>12.628941750923527</v>
          </cell>
          <cell r="AI16">
            <v>2.5257883501847056</v>
          </cell>
          <cell r="AJ16">
            <v>15.154730101108232</v>
          </cell>
          <cell r="AK16">
            <v>114994.09200720926</v>
          </cell>
          <cell r="AL16">
            <v>1379929.1040865111</v>
          </cell>
          <cell r="AM16">
            <v>21591198.720000003</v>
          </cell>
          <cell r="AO16">
            <v>1</v>
          </cell>
          <cell r="AQ16">
            <v>0</v>
          </cell>
          <cell r="AR16">
            <v>7303402.5668788636</v>
          </cell>
          <cell r="AT16">
            <v>805424.20717600011</v>
          </cell>
          <cell r="AU16">
            <v>827170.66076975199</v>
          </cell>
          <cell r="AV16">
            <v>849504.26861053519</v>
          </cell>
          <cell r="AW16">
            <v>870741.87532579852</v>
          </cell>
          <cell r="AX16">
            <v>892510.4222089434</v>
          </cell>
          <cell r="AY16">
            <v>914823.18276416697</v>
          </cell>
          <cell r="AZ16">
            <v>937693.76233327109</v>
          </cell>
          <cell r="BA16">
            <v>961136.10639160278</v>
          </cell>
          <cell r="BB16">
            <v>985164.50905139279</v>
          </cell>
          <cell r="BC16">
            <v>1009793.6217776776</v>
          </cell>
          <cell r="BE16">
            <v>3123998.7858325765</v>
          </cell>
          <cell r="BG16">
            <v>344516.71289609245</v>
          </cell>
          <cell r="BH16">
            <v>353818.66414428689</v>
          </cell>
          <cell r="BI16">
            <v>363371.76807618258</v>
          </cell>
          <cell r="BJ16">
            <v>372456.06227808713</v>
          </cell>
          <cell r="BK16">
            <v>381767.46383503929</v>
          </cell>
          <cell r="BL16">
            <v>391311.65043091524</v>
          </cell>
          <cell r="BM16">
            <v>401094.44169168809</v>
          </cell>
          <cell r="BN16">
            <v>411121.80273398024</v>
          </cell>
          <cell r="BO16">
            <v>421399.84780232969</v>
          </cell>
          <cell r="BP16">
            <v>431934.84399738791</v>
          </cell>
        </row>
        <row r="17">
          <cell r="E17" t="str">
            <v>Fausto Kinnisvara OÜTartu mnt 80p, TallinnStat üüripind</v>
          </cell>
          <cell r="F17">
            <v>4740</v>
          </cell>
          <cell r="G17">
            <v>107</v>
          </cell>
          <cell r="H17">
            <v>4847</v>
          </cell>
          <cell r="I17">
            <v>76.693978244474835</v>
          </cell>
          <cell r="K17">
            <v>8.1806910127439831</v>
          </cell>
          <cell r="L17">
            <v>9.5867472805593545E-2</v>
          </cell>
          <cell r="M17">
            <v>0.14060562678153721</v>
          </cell>
          <cell r="N17">
            <v>0.12782329707412474</v>
          </cell>
          <cell r="O17">
            <v>0.17895261590377462</v>
          </cell>
          <cell r="P17">
            <v>0.10225863765929979</v>
          </cell>
          <cell r="Q17">
            <v>1.917349456111871E-2</v>
          </cell>
          <cell r="S17">
            <v>8.8453721575294342</v>
          </cell>
          <cell r="T17">
            <v>42873.518847545165</v>
          </cell>
          <cell r="U17">
            <v>138.40000000000003</v>
          </cell>
          <cell r="W17">
            <v>0.70302813390768604</v>
          </cell>
          <cell r="X17">
            <v>3.0677591297789935</v>
          </cell>
          <cell r="Y17">
            <v>1.3421446192783097</v>
          </cell>
          <cell r="Z17">
            <v>1.4699679163524344</v>
          </cell>
          <cell r="AA17">
            <v>0.25564659414824947</v>
          </cell>
          <cell r="AB17">
            <v>1.2782329707412474E-2</v>
          </cell>
          <cell r="AD17">
            <v>3.783569593394092</v>
          </cell>
          <cell r="AE17">
            <v>18338.961819181164</v>
          </cell>
          <cell r="AF17">
            <v>59.199999999999996</v>
          </cell>
          <cell r="AH17">
            <v>12.628941750923527</v>
          </cell>
          <cell r="AI17">
            <v>2.5257883501847056</v>
          </cell>
          <cell r="AJ17">
            <v>15.154730101108232</v>
          </cell>
          <cell r="AK17">
            <v>73454.976800071599</v>
          </cell>
          <cell r="AL17">
            <v>881459.72160085919</v>
          </cell>
          <cell r="AM17">
            <v>13791847.680000003</v>
          </cell>
          <cell r="AO17">
            <v>1</v>
          </cell>
          <cell r="AQ17">
            <v>0</v>
          </cell>
          <cell r="AR17">
            <v>4665207.2010624465</v>
          </cell>
          <cell r="AT17">
            <v>514482.22617054195</v>
          </cell>
          <cell r="AU17">
            <v>528373.24627714651</v>
          </cell>
          <cell r="AV17">
            <v>542639.32392662938</v>
          </cell>
          <cell r="AW17">
            <v>556205.3070247951</v>
          </cell>
          <cell r="AX17">
            <v>570110.43970041489</v>
          </cell>
          <cell r="AY17">
            <v>584363.20069292525</v>
          </cell>
          <cell r="AZ17">
            <v>598972.28071024828</v>
          </cell>
          <cell r="BA17">
            <v>613946.58772800444</v>
          </cell>
          <cell r="BB17">
            <v>629295.25242120447</v>
          </cell>
          <cell r="BC17">
            <v>645027.63373173447</v>
          </cell>
          <cell r="BE17">
            <v>1995522.1553677518</v>
          </cell>
          <cell r="BG17">
            <v>220067.54183017398</v>
          </cell>
          <cell r="BH17">
            <v>226009.36545958868</v>
          </cell>
          <cell r="BI17">
            <v>232111.61832699756</v>
          </cell>
          <cell r="BJ17">
            <v>237914.40878517248</v>
          </cell>
          <cell r="BK17">
            <v>243862.26900480175</v>
          </cell>
          <cell r="BL17">
            <v>249958.82572992178</v>
          </cell>
          <cell r="BM17">
            <v>256207.79637316981</v>
          </cell>
          <cell r="BN17">
            <v>262612.99128249905</v>
          </cell>
          <cell r="BO17">
            <v>269178.31606456148</v>
          </cell>
          <cell r="BP17">
            <v>275907.7739661755</v>
          </cell>
        </row>
        <row r="18">
          <cell r="E18" t="str">
            <v>Fausto Kinnisvara OÜTartu mnt 80p, TallinnKoondpakkumine</v>
          </cell>
          <cell r="F18">
            <v>12160</v>
          </cell>
          <cell r="G18">
            <v>275</v>
          </cell>
          <cell r="H18">
            <v>12435</v>
          </cell>
          <cell r="I18">
            <v>76.693978244474835</v>
          </cell>
          <cell r="K18">
            <v>8.1806910127439831</v>
          </cell>
          <cell r="L18">
            <v>9.5867472805593545E-2</v>
          </cell>
          <cell r="M18">
            <v>0.14060562678153721</v>
          </cell>
          <cell r="N18">
            <v>0.12782329707412474</v>
          </cell>
          <cell r="O18">
            <v>0.17895261590377462</v>
          </cell>
          <cell r="P18">
            <v>0.10225863765929979</v>
          </cell>
          <cell r="Q18">
            <v>1.917349456111871E-2</v>
          </cell>
          <cell r="S18">
            <v>8.8453721575294342</v>
          </cell>
          <cell r="T18">
            <v>109992.20277887852</v>
          </cell>
          <cell r="U18">
            <v>138.40000000000003</v>
          </cell>
          <cell r="W18">
            <v>0.70302813390768604</v>
          </cell>
          <cell r="X18">
            <v>3.0677591297789935</v>
          </cell>
          <cell r="Y18">
            <v>1.3421446192783097</v>
          </cell>
          <cell r="Z18">
            <v>1.4699679163524344</v>
          </cell>
          <cell r="AA18">
            <v>0.25564659414824947</v>
          </cell>
          <cell r="AB18">
            <v>1.2782329707412474E-2</v>
          </cell>
          <cell r="AD18">
            <v>3.783569593394092</v>
          </cell>
          <cell r="AE18">
            <v>47048.687893855531</v>
          </cell>
          <cell r="AF18">
            <v>59.199999999999996</v>
          </cell>
          <cell r="AH18">
            <v>12.628941750923527</v>
          </cell>
          <cell r="AI18">
            <v>2.5257883501847056</v>
          </cell>
          <cell r="AJ18">
            <v>15.154730101108232</v>
          </cell>
          <cell r="AK18">
            <v>188449.06880728086</v>
          </cell>
          <cell r="AL18">
            <v>2261388.8256873703</v>
          </cell>
          <cell r="AM18">
            <v>35383046.400000006</v>
          </cell>
          <cell r="AO18">
            <v>1</v>
          </cell>
          <cell r="AQ18">
            <v>0</v>
          </cell>
          <cell r="AR18">
            <v>11968609.767941311</v>
          </cell>
          <cell r="AT18">
            <v>1319906.4333465423</v>
          </cell>
          <cell r="AU18">
            <v>1355543.9070468987</v>
          </cell>
          <cell r="AV18">
            <v>1392143.5925371649</v>
          </cell>
          <cell r="AW18">
            <v>1426947.1823505939</v>
          </cell>
          <cell r="AX18">
            <v>1462620.8619093585</v>
          </cell>
          <cell r="AY18">
            <v>1499186.3834570923</v>
          </cell>
          <cell r="AZ18">
            <v>1536666.0430435196</v>
          </cell>
          <cell r="BA18">
            <v>1575082.6941196076</v>
          </cell>
          <cell r="BB18">
            <v>1614459.7614725977</v>
          </cell>
          <cell r="BC18">
            <v>1654821.2555094126</v>
          </cell>
          <cell r="BE18">
            <v>5119520.9412003262</v>
          </cell>
          <cell r="BG18">
            <v>564584.25472626637</v>
          </cell>
          <cell r="BH18">
            <v>579828.02960387548</v>
          </cell>
          <cell r="BI18">
            <v>595483.38640318008</v>
          </cell>
          <cell r="BJ18">
            <v>610370.47106325952</v>
          </cell>
          <cell r="BK18">
            <v>625629.73283984093</v>
          </cell>
          <cell r="BL18">
            <v>641270.47616083687</v>
          </cell>
          <cell r="BM18">
            <v>657302.23806485778</v>
          </cell>
          <cell r="BN18">
            <v>673734.79401647917</v>
          </cell>
          <cell r="BO18">
            <v>690578.16386689106</v>
          </cell>
          <cell r="BP18">
            <v>707842.6179635633</v>
          </cell>
        </row>
        <row r="19">
          <cell r="E19" t="str">
            <v xml:space="preserve">BC 25 OÜVäike-Paala 1, TallinnMTA üüripind </v>
          </cell>
          <cell r="F19">
            <v>7430</v>
          </cell>
          <cell r="H19">
            <v>7430</v>
          </cell>
          <cell r="I19">
            <v>63.911648537062369</v>
          </cell>
          <cell r="K19">
            <v>11.440185088134164</v>
          </cell>
          <cell r="L19">
            <v>0.10289775414467042</v>
          </cell>
          <cell r="M19">
            <v>0.14060562678153721</v>
          </cell>
          <cell r="N19">
            <v>0.79889560671327964</v>
          </cell>
          <cell r="O19">
            <v>0.31955824268531186</v>
          </cell>
          <cell r="P19">
            <v>0</v>
          </cell>
          <cell r="Q19">
            <v>6.3911648537062372E-3</v>
          </cell>
          <cell r="R19">
            <v>0</v>
          </cell>
          <cell r="S19">
            <v>12.808533483312672</v>
          </cell>
          <cell r="T19">
            <v>95167.403781013156</v>
          </cell>
          <cell r="U19">
            <v>200.41000000000005</v>
          </cell>
          <cell r="W19">
            <v>6.3911648537062368E-2</v>
          </cell>
          <cell r="X19">
            <v>1.23988598161901</v>
          </cell>
          <cell r="Y19">
            <v>0.47933736402796778</v>
          </cell>
          <cell r="Z19">
            <v>0.69663696905397987</v>
          </cell>
          <cell r="AA19">
            <v>6.3911648537062368E-2</v>
          </cell>
          <cell r="AB19">
            <v>0.29399358327048686</v>
          </cell>
          <cell r="AC19">
            <v>0</v>
          </cell>
          <cell r="AD19">
            <v>1.5977912134265591</v>
          </cell>
          <cell r="AE19">
            <v>11871.588715759333</v>
          </cell>
          <cell r="AF19">
            <v>24.999999999999996</v>
          </cell>
          <cell r="AH19">
            <v>14.406324696739231</v>
          </cell>
          <cell r="AI19">
            <v>2.8812649393478464</v>
          </cell>
          <cell r="AJ19">
            <v>17.287589636087077</v>
          </cell>
          <cell r="AK19">
            <v>128446.79099612698</v>
          </cell>
          <cell r="AL19">
            <v>1541361.4919535238</v>
          </cell>
          <cell r="AM19">
            <v>24117066.720000006</v>
          </cell>
          <cell r="AO19">
            <v>0.6</v>
          </cell>
          <cell r="AQ19">
            <v>0</v>
          </cell>
          <cell r="AR19">
            <v>9910769.4540478941</v>
          </cell>
          <cell r="AT19">
            <v>1142008.8453721579</v>
          </cell>
          <cell r="AU19">
            <v>1160509.3886671867</v>
          </cell>
          <cell r="AV19">
            <v>1179309.6407635952</v>
          </cell>
          <cell r="AW19">
            <v>1196999.2853750491</v>
          </cell>
          <cell r="AX19">
            <v>1214954.2746556748</v>
          </cell>
          <cell r="AY19">
            <v>1233178.5887755097</v>
          </cell>
          <cell r="AZ19">
            <v>1251676.2676071422</v>
          </cell>
          <cell r="BA19">
            <v>1270451.4116212493</v>
          </cell>
          <cell r="BB19">
            <v>1289508.1827955679</v>
          </cell>
          <cell r="BC19">
            <v>1308850.8055375014</v>
          </cell>
          <cell r="BE19">
            <v>1291786.2273388656</v>
          </cell>
          <cell r="BG19">
            <v>142459.06458911201</v>
          </cell>
          <cell r="BH19">
            <v>146305.45933301802</v>
          </cell>
          <cell r="BI19">
            <v>150255.7067350095</v>
          </cell>
          <cell r="BJ19">
            <v>154012.09940338472</v>
          </cell>
          <cell r="BK19">
            <v>157862.40188846932</v>
          </cell>
          <cell r="BL19">
            <v>161808.96193568103</v>
          </cell>
          <cell r="BM19">
            <v>165854.18598407303</v>
          </cell>
          <cell r="BN19">
            <v>170000.54063367486</v>
          </cell>
          <cell r="BO19">
            <v>174250.55414951671</v>
          </cell>
          <cell r="BP19">
            <v>178606.81800325462</v>
          </cell>
        </row>
        <row r="20">
          <cell r="E20" t="str">
            <v>BC 25 OÜVäike-Paala 1, TallinnStat üüripind</v>
          </cell>
          <cell r="F20">
            <v>4918</v>
          </cell>
          <cell r="H20">
            <v>4918</v>
          </cell>
          <cell r="I20">
            <v>63.911648537062369</v>
          </cell>
          <cell r="K20">
            <v>11.440185088134164</v>
          </cell>
          <cell r="L20">
            <v>0.10289775414467042</v>
          </cell>
          <cell r="M20">
            <v>0.14060562678153721</v>
          </cell>
          <cell r="N20">
            <v>0.79889560671327964</v>
          </cell>
          <cell r="O20">
            <v>0.31955824268531186</v>
          </cell>
          <cell r="P20">
            <v>0</v>
          </cell>
          <cell r="Q20">
            <v>6.3911648537062372E-3</v>
          </cell>
          <cell r="R20">
            <v>0</v>
          </cell>
          <cell r="S20">
            <v>12.808533483312672</v>
          </cell>
          <cell r="T20">
            <v>62992.367670931722</v>
          </cell>
          <cell r="U20">
            <v>200.41000000000005</v>
          </cell>
          <cell r="W20">
            <v>6.3911648537062368E-2</v>
          </cell>
          <cell r="X20">
            <v>1.23988598161901</v>
          </cell>
          <cell r="Y20">
            <v>0.47933736402796778</v>
          </cell>
          <cell r="Z20">
            <v>0.69663696905397987</v>
          </cell>
          <cell r="AA20">
            <v>6.3911648537062368E-2</v>
          </cell>
          <cell r="AB20">
            <v>0.29399358327048686</v>
          </cell>
          <cell r="AC20">
            <v>0</v>
          </cell>
          <cell r="AD20">
            <v>1.5977912134265591</v>
          </cell>
          <cell r="AE20">
            <v>7857.9371876318173</v>
          </cell>
          <cell r="AF20">
            <v>24.999999999999996</v>
          </cell>
          <cell r="AH20">
            <v>14.406324696739231</v>
          </cell>
          <cell r="AI20">
            <v>2.8812649393478464</v>
          </cell>
          <cell r="AJ20">
            <v>17.287589636087077</v>
          </cell>
          <cell r="AK20">
            <v>85020.365830276249</v>
          </cell>
          <cell r="AL20">
            <v>1020244.389963315</v>
          </cell>
          <cell r="AM20">
            <v>15963355.872000003</v>
          </cell>
          <cell r="AO20">
            <v>0.6</v>
          </cell>
          <cell r="AQ20">
            <v>0</v>
          </cell>
          <cell r="AR20">
            <v>6560049.0141329141</v>
          </cell>
          <cell r="AT20">
            <v>755908.41205118061</v>
          </cell>
          <cell r="AU20">
            <v>768154.12832640973</v>
          </cell>
          <cell r="AV20">
            <v>780598.22520529758</v>
          </cell>
          <cell r="AW20">
            <v>792307.19858337694</v>
          </cell>
          <cell r="AX20">
            <v>804191.80656212755</v>
          </cell>
          <cell r="AY20">
            <v>816254.68366055936</v>
          </cell>
          <cell r="AZ20">
            <v>828498.50391546765</v>
          </cell>
          <cell r="BA20">
            <v>840925.98147419957</v>
          </cell>
          <cell r="BB20">
            <v>853539.87119631248</v>
          </cell>
          <cell r="BC20">
            <v>866342.96926425712</v>
          </cell>
          <cell r="BE20">
            <v>855047.73432739475</v>
          </cell>
          <cell r="BG20">
            <v>94295.246251581804</v>
          </cell>
          <cell r="BH20">
            <v>96841.217900374511</v>
          </cell>
          <cell r="BI20">
            <v>99455.930783684613</v>
          </cell>
          <cell r="BJ20">
            <v>101942.32905327671</v>
          </cell>
          <cell r="BK20">
            <v>104490.88727960862</v>
          </cell>
          <cell r="BL20">
            <v>107103.15946159883</v>
          </cell>
          <cell r="BM20">
            <v>109780.73844813879</v>
          </cell>
          <cell r="BN20">
            <v>112525.25690934225</v>
          </cell>
          <cell r="BO20">
            <v>115338.3883320758</v>
          </cell>
          <cell r="BP20">
            <v>118221.84804037769</v>
          </cell>
        </row>
        <row r="21">
          <cell r="E21" t="str">
            <v>BC 25 OÜVäike-Paala 1, TallinnKoondpakkumine</v>
          </cell>
          <cell r="F21">
            <v>12348</v>
          </cell>
          <cell r="H21">
            <v>12348</v>
          </cell>
          <cell r="I21">
            <v>63.911648537062369</v>
          </cell>
          <cell r="K21">
            <v>11.440185088134164</v>
          </cell>
          <cell r="L21">
            <v>0.10289775414467042</v>
          </cell>
          <cell r="M21">
            <v>0.14060562678153721</v>
          </cell>
          <cell r="N21">
            <v>0.79889560671327964</v>
          </cell>
          <cell r="O21">
            <v>0.31955824268531186</v>
          </cell>
          <cell r="P21">
            <v>0</v>
          </cell>
          <cell r="Q21">
            <v>6.3911648537062372E-3</v>
          </cell>
          <cell r="R21">
            <v>0</v>
          </cell>
          <cell r="S21">
            <v>12.808533483312672</v>
          </cell>
          <cell r="T21">
            <v>158159.77145194486</v>
          </cell>
          <cell r="U21">
            <v>200.41000000000005</v>
          </cell>
          <cell r="W21">
            <v>6.3911648537062368E-2</v>
          </cell>
          <cell r="X21">
            <v>1.23988598161901</v>
          </cell>
          <cell r="Y21">
            <v>0.47933736402796778</v>
          </cell>
          <cell r="Z21">
            <v>0.69663696905397987</v>
          </cell>
          <cell r="AA21">
            <v>6.3911648537062368E-2</v>
          </cell>
          <cell r="AB21">
            <v>0.29399358327048686</v>
          </cell>
          <cell r="AC21">
            <v>0</v>
          </cell>
          <cell r="AD21">
            <v>1.5977912134265591</v>
          </cell>
          <cell r="AE21">
            <v>19729.52590339115</v>
          </cell>
          <cell r="AF21">
            <v>24.999999999999996</v>
          </cell>
          <cell r="AH21">
            <v>14.406324696739231</v>
          </cell>
          <cell r="AI21">
            <v>2.8812649393478464</v>
          </cell>
          <cell r="AJ21">
            <v>17.287589636087077</v>
          </cell>
          <cell r="AK21">
            <v>213467.15682640322</v>
          </cell>
          <cell r="AL21">
            <v>2561605.8819168387</v>
          </cell>
          <cell r="AM21">
            <v>40080422.592000008</v>
          </cell>
          <cell r="AO21">
            <v>0.6</v>
          </cell>
          <cell r="AQ21">
            <v>0</v>
          </cell>
          <cell r="AR21">
            <v>16470818.468180809</v>
          </cell>
          <cell r="AT21">
            <v>1897917.2574233385</v>
          </cell>
          <cell r="AU21">
            <v>1928663.5169935965</v>
          </cell>
          <cell r="AV21">
            <v>1959907.8659688926</v>
          </cell>
          <cell r="AW21">
            <v>1989306.4839584257</v>
          </cell>
          <cell r="AX21">
            <v>2019146.0812178019</v>
          </cell>
          <cell r="AY21">
            <v>2049433.2724360686</v>
          </cell>
          <cell r="AZ21">
            <v>2080174.7715226095</v>
          </cell>
          <cell r="BA21">
            <v>2111377.3930954486</v>
          </cell>
          <cell r="BB21">
            <v>2143048.0539918803</v>
          </cell>
          <cell r="BC21">
            <v>2175193.7748017581</v>
          </cell>
          <cell r="BE21">
            <v>2146833.9616662604</v>
          </cell>
          <cell r="BG21">
            <v>236754.3108406938</v>
          </cell>
          <cell r="BH21">
            <v>243146.67723339252</v>
          </cell>
          <cell r="BI21">
            <v>249711.6375186941</v>
          </cell>
          <cell r="BJ21">
            <v>255954.42845666144</v>
          </cell>
          <cell r="BK21">
            <v>262353.28916807793</v>
          </cell>
          <cell r="BL21">
            <v>268912.12139727984</v>
          </cell>
          <cell r="BM21">
            <v>275634.92443221179</v>
          </cell>
          <cell r="BN21">
            <v>282525.79754301708</v>
          </cell>
          <cell r="BO21">
            <v>289588.94248159247</v>
          </cell>
          <cell r="BP21">
            <v>296828.66604363226</v>
          </cell>
        </row>
        <row r="22">
          <cell r="E22" t="str">
            <v>FB Baltic Holding OÜLiimi tn 4, TallinnKoondpakkumine</v>
          </cell>
          <cell r="F22">
            <v>12418</v>
          </cell>
          <cell r="G22">
            <v>260</v>
          </cell>
          <cell r="H22">
            <v>12678</v>
          </cell>
          <cell r="I22">
            <v>25.64</v>
          </cell>
          <cell r="K22">
            <v>8.89</v>
          </cell>
          <cell r="L22">
            <v>0.08</v>
          </cell>
          <cell r="M22">
            <v>0.14000000000000001</v>
          </cell>
          <cell r="N22">
            <v>0.76</v>
          </cell>
          <cell r="O22">
            <v>0.02</v>
          </cell>
          <cell r="P22">
            <v>0.05</v>
          </cell>
          <cell r="Q22">
            <v>0.03</v>
          </cell>
          <cell r="R22">
            <v>-5.9993689856447929E-3</v>
          </cell>
          <cell r="S22">
            <v>9.9640006310143558</v>
          </cell>
          <cell r="T22">
            <v>126323.6</v>
          </cell>
          <cell r="U22">
            <v>155.90273227322922</v>
          </cell>
          <cell r="W22">
            <v>0.82</v>
          </cell>
          <cell r="X22">
            <v>4.6800000000000006</v>
          </cell>
          <cell r="Y22">
            <v>3.5</v>
          </cell>
          <cell r="Z22">
            <v>1.1100000000000001</v>
          </cell>
          <cell r="AA22">
            <v>7.0000000000000007E-2</v>
          </cell>
          <cell r="AB22">
            <v>0.03</v>
          </cell>
          <cell r="AC22">
            <v>-8.333333333334636E-3</v>
          </cell>
          <cell r="AD22">
            <v>5.5216666666666665</v>
          </cell>
          <cell r="AE22">
            <v>70003.69</v>
          </cell>
          <cell r="AF22">
            <v>86.395309666666662</v>
          </cell>
          <cell r="AH22">
            <v>15.485667297681022</v>
          </cell>
          <cell r="AI22">
            <v>3.0971334595362046</v>
          </cell>
          <cell r="AJ22">
            <v>18.582800757217228</v>
          </cell>
          <cell r="AK22">
            <v>235592.74800000002</v>
          </cell>
          <cell r="AL22">
            <v>2827112.9760000003</v>
          </cell>
          <cell r="AM22">
            <v>44234705.890281603</v>
          </cell>
          <cell r="AO22">
            <v>1</v>
          </cell>
          <cell r="AQ22">
            <v>0</v>
          </cell>
          <cell r="AR22">
            <v>13745682.281870259</v>
          </cell>
          <cell r="AT22">
            <v>1515883.2000000002</v>
          </cell>
          <cell r="AU22">
            <v>1556812.0464000001</v>
          </cell>
          <cell r="AV22">
            <v>1598845.9716528</v>
          </cell>
          <cell r="AW22">
            <v>1638817.1209441198</v>
          </cell>
          <cell r="AX22">
            <v>1679787.5489677226</v>
          </cell>
          <cell r="AY22">
            <v>1721782.2376919156</v>
          </cell>
          <cell r="AZ22">
            <v>1764826.7936342133</v>
          </cell>
          <cell r="BA22">
            <v>1808947.4634750686</v>
          </cell>
          <cell r="BB22">
            <v>1854171.1500619452</v>
          </cell>
          <cell r="BC22">
            <v>1900525.4288134936</v>
          </cell>
          <cell r="BE22">
            <v>7617329.4720744044</v>
          </cell>
          <cell r="BG22">
            <v>840044.28</v>
          </cell>
          <cell r="BH22">
            <v>862725.47555999993</v>
          </cell>
          <cell r="BI22">
            <v>886019.06340011989</v>
          </cell>
          <cell r="BJ22">
            <v>908169.53998512286</v>
          </cell>
          <cell r="BK22">
            <v>930873.77848475089</v>
          </cell>
          <cell r="BL22">
            <v>954145.62294686958</v>
          </cell>
          <cell r="BM22">
            <v>977999.26352054125</v>
          </cell>
          <cell r="BN22">
            <v>1002449.2451085547</v>
          </cell>
          <cell r="BO22">
            <v>1027510.4762362685</v>
          </cell>
          <cell r="BP22">
            <v>1053198.2381421751</v>
          </cell>
        </row>
        <row r="23">
          <cell r="E23" t="str">
            <v>Kaamos Kinnisvara OÜ / Kaamos Ehitus OÜ / Vindor Holding OÜTatari 51, TallinnStat üüripind</v>
          </cell>
          <cell r="F23">
            <v>4626</v>
          </cell>
          <cell r="G23">
            <v>0</v>
          </cell>
          <cell r="H23">
            <v>4626</v>
          </cell>
          <cell r="I23">
            <v>25</v>
          </cell>
          <cell r="K23">
            <v>5.3589917298326792</v>
          </cell>
          <cell r="L23">
            <v>0.114</v>
          </cell>
          <cell r="M23">
            <v>0.20800000000000002</v>
          </cell>
          <cell r="N23">
            <v>0.35</v>
          </cell>
          <cell r="O23">
            <v>0.33250000000000002</v>
          </cell>
          <cell r="P23">
            <v>1.981514388351252</v>
          </cell>
          <cell r="Q23">
            <v>1.4999999999999999E-2</v>
          </cell>
          <cell r="S23">
            <v>8.3600061181839322</v>
          </cell>
          <cell r="T23">
            <v>38673.388302718871</v>
          </cell>
          <cell r="U23">
            <v>130.8056717287767</v>
          </cell>
          <cell r="W23">
            <v>0.65</v>
          </cell>
          <cell r="X23">
            <v>2.02</v>
          </cell>
          <cell r="Y23">
            <v>1.4</v>
          </cell>
          <cell r="Z23">
            <v>0.45</v>
          </cell>
          <cell r="AA23">
            <v>0.17</v>
          </cell>
          <cell r="AB23">
            <v>1.4999999999999999E-2</v>
          </cell>
          <cell r="AD23">
            <v>2.6850000000000001</v>
          </cell>
          <cell r="AE23">
            <v>12420.81</v>
          </cell>
          <cell r="AF23">
            <v>42.011120999999996</v>
          </cell>
          <cell r="AH23">
            <v>11.045006118183933</v>
          </cell>
          <cell r="AI23">
            <v>2.2090012236367866</v>
          </cell>
          <cell r="AJ23">
            <v>13.254007341820719</v>
          </cell>
          <cell r="AK23">
            <v>61313.037963262643</v>
          </cell>
          <cell r="AL23">
            <v>735756.45555915171</v>
          </cell>
          <cell r="AM23">
            <v>11512086.957551822</v>
          </cell>
          <cell r="AO23">
            <v>1</v>
          </cell>
          <cell r="AQ23">
            <v>0</v>
          </cell>
          <cell r="AR23">
            <v>4208177.3189852992</v>
          </cell>
          <cell r="AT23">
            <v>464080.65963262646</v>
          </cell>
          <cell r="AU23">
            <v>476610.83744270733</v>
          </cell>
          <cell r="AV23">
            <v>489479.33005366038</v>
          </cell>
          <cell r="AW23">
            <v>501716.31330500182</v>
          </cell>
          <cell r="AX23">
            <v>514259.2211376268</v>
          </cell>
          <cell r="AY23">
            <v>527115.70166606747</v>
          </cell>
          <cell r="AZ23">
            <v>540293.59420771908</v>
          </cell>
          <cell r="BA23">
            <v>553800.93406291201</v>
          </cell>
          <cell r="BB23">
            <v>567645.95741448482</v>
          </cell>
          <cell r="BC23">
            <v>581837.10634984693</v>
          </cell>
          <cell r="BE23">
            <v>1351548.7837860617</v>
          </cell>
          <cell r="BG23">
            <v>149049.72</v>
          </cell>
          <cell r="BH23">
            <v>153074.06243999998</v>
          </cell>
          <cell r="BI23">
            <v>157207.06212587998</v>
          </cell>
          <cell r="BJ23">
            <v>161137.23867902695</v>
          </cell>
          <cell r="BK23">
            <v>165165.66964600261</v>
          </cell>
          <cell r="BL23">
            <v>169294.81138715267</v>
          </cell>
          <cell r="BM23">
            <v>173527.18167183147</v>
          </cell>
          <cell r="BN23">
            <v>177865.36121362724</v>
          </cell>
          <cell r="BO23">
            <v>182311.99524396792</v>
          </cell>
          <cell r="BP23">
            <v>186869.79512506709</v>
          </cell>
        </row>
        <row r="24">
          <cell r="E24" t="str">
            <v>Kawe Group AS / Ühiselamu Projekt OÜPärnu mnt 156/Vaari 1, TallinnKoondpakkumine</v>
          </cell>
          <cell r="F24">
            <v>12114</v>
          </cell>
          <cell r="H24">
            <v>12114</v>
          </cell>
          <cell r="I24">
            <v>32</v>
          </cell>
          <cell r="K24">
            <v>10.5</v>
          </cell>
          <cell r="L24">
            <v>1.2</v>
          </cell>
          <cell r="S24">
            <v>11.7</v>
          </cell>
          <cell r="T24">
            <v>141733.79999999999</v>
          </cell>
          <cell r="U24">
            <v>183.06521999999998</v>
          </cell>
          <cell r="X24">
            <v>0</v>
          </cell>
          <cell r="AB24">
            <v>0.05</v>
          </cell>
          <cell r="AD24">
            <v>0.05</v>
          </cell>
          <cell r="AE24">
            <v>605.70000000000005</v>
          </cell>
          <cell r="AF24">
            <v>0.78232999999999997</v>
          </cell>
          <cell r="AH24">
            <v>11.75</v>
          </cell>
          <cell r="AI24">
            <v>2.35</v>
          </cell>
          <cell r="AJ24">
            <v>14.1</v>
          </cell>
          <cell r="AK24">
            <v>170807.4</v>
          </cell>
          <cell r="AL24">
            <v>2049688.7999999998</v>
          </cell>
          <cell r="AM24">
            <v>32070660.778079994</v>
          </cell>
          <cell r="AO24">
            <v>1</v>
          </cell>
          <cell r="AP24">
            <v>827143.91999999993</v>
          </cell>
          <cell r="AQ24">
            <v>5.6899999999999986</v>
          </cell>
          <cell r="AR24">
            <v>15422516.326340785</v>
          </cell>
          <cell r="AT24">
            <v>1700805.5999999999</v>
          </cell>
          <cell r="AU24">
            <v>1746727.3511999997</v>
          </cell>
          <cell r="AV24">
            <v>1793888.9896823994</v>
          </cell>
          <cell r="AW24">
            <v>1838736.2144244593</v>
          </cell>
          <cell r="AX24">
            <v>1884704.6197850707</v>
          </cell>
          <cell r="AY24">
            <v>1931822.2352796972</v>
          </cell>
          <cell r="AZ24">
            <v>1980117.7911616894</v>
          </cell>
          <cell r="BA24">
            <v>2029620.7359407316</v>
          </cell>
          <cell r="BB24">
            <v>2080361.2543392498</v>
          </cell>
          <cell r="BC24">
            <v>2132370.2856977307</v>
          </cell>
          <cell r="BE24">
            <v>7566260.1464270186</v>
          </cell>
          <cell r="BG24">
            <v>834412.32</v>
          </cell>
          <cell r="BH24">
            <v>856941.45263999992</v>
          </cell>
          <cell r="BI24">
            <v>880078.87186127983</v>
          </cell>
          <cell r="BJ24">
            <v>902080.84365781175</v>
          </cell>
          <cell r="BK24">
            <v>924632.86474925699</v>
          </cell>
          <cell r="BL24">
            <v>947748.68636798835</v>
          </cell>
          <cell r="BM24">
            <v>971442.403527188</v>
          </cell>
          <cell r="BN24">
            <v>995728.46361536765</v>
          </cell>
          <cell r="BO24">
            <v>1020621.6752057518</v>
          </cell>
          <cell r="BP24">
            <v>1046137.2170858955</v>
          </cell>
        </row>
        <row r="25">
          <cell r="E25" t="str">
            <v>Kawe Group AS / Ühiselamu Projekt OÜPärnu mnt 156/Vaari 1, TallinnStat üüripind</v>
          </cell>
          <cell r="F25">
            <v>4733</v>
          </cell>
          <cell r="H25">
            <v>4733</v>
          </cell>
          <cell r="I25">
            <v>32</v>
          </cell>
          <cell r="K25">
            <v>12.6</v>
          </cell>
          <cell r="L25">
            <v>1.2</v>
          </cell>
          <cell r="S25">
            <v>13.799999999999999</v>
          </cell>
          <cell r="T25">
            <v>65315.399999999994</v>
          </cell>
          <cell r="U25">
            <v>215.92307999999997</v>
          </cell>
          <cell r="X25">
            <v>0</v>
          </cell>
          <cell r="AB25">
            <v>0.05</v>
          </cell>
          <cell r="AD25">
            <v>0.05</v>
          </cell>
          <cell r="AE25">
            <v>236.65</v>
          </cell>
          <cell r="AF25">
            <v>0.78232999999999997</v>
          </cell>
          <cell r="AH25">
            <v>13.85</v>
          </cell>
          <cell r="AI25">
            <v>2.77</v>
          </cell>
          <cell r="AJ25">
            <v>16.62</v>
          </cell>
          <cell r="AK25">
            <v>78662.460000000006</v>
          </cell>
          <cell r="AL25">
            <v>943949.52</v>
          </cell>
          <cell r="AM25">
            <v>14769600.559632</v>
          </cell>
          <cell r="AO25">
            <v>1</v>
          </cell>
          <cell r="AP25">
            <v>267899.66743803769</v>
          </cell>
          <cell r="AQ25">
            <v>4.7168756151496174</v>
          </cell>
          <cell r="AR25">
            <v>7107181.3700153315</v>
          </cell>
          <cell r="AT25">
            <v>783784.79999999993</v>
          </cell>
          <cell r="AU25">
            <v>804946.98959999986</v>
          </cell>
          <cell r="AV25">
            <v>826680.55831919983</v>
          </cell>
          <cell r="AW25">
            <v>847347.5722771798</v>
          </cell>
          <cell r="AX25">
            <v>868531.26158410928</v>
          </cell>
          <cell r="AY25">
            <v>890244.54312371195</v>
          </cell>
          <cell r="AZ25">
            <v>912500.65670180472</v>
          </cell>
          <cell r="BA25">
            <v>935313.17311934975</v>
          </cell>
          <cell r="BB25">
            <v>958696.00244733342</v>
          </cell>
          <cell r="BC25">
            <v>982663.40250851668</v>
          </cell>
          <cell r="BE25">
            <v>2455003.5916791111</v>
          </cell>
          <cell r="BG25">
            <v>270739.46743803768</v>
          </cell>
          <cell r="BH25">
            <v>278049.43305886467</v>
          </cell>
          <cell r="BI25">
            <v>285556.76775145397</v>
          </cell>
          <cell r="BJ25">
            <v>292695.6869452403</v>
          </cell>
          <cell r="BK25">
            <v>300013.0791188713</v>
          </cell>
          <cell r="BL25">
            <v>307513.40609684307</v>
          </cell>
          <cell r="BM25">
            <v>315201.2412492641</v>
          </cell>
          <cell r="BN25">
            <v>323081.27228049567</v>
          </cell>
          <cell r="BO25">
            <v>331158.30408750806</v>
          </cell>
          <cell r="BP25">
            <v>339437.26168969576</v>
          </cell>
        </row>
        <row r="26">
          <cell r="E26" t="str">
            <v>Ambler Properties OÜEndla 15/Lõkke 2, TallinnStat üüripind</v>
          </cell>
          <cell r="F26">
            <v>4879</v>
          </cell>
          <cell r="G26">
            <v>0</v>
          </cell>
          <cell r="H26">
            <v>4879</v>
          </cell>
          <cell r="I26">
            <v>20</v>
          </cell>
          <cell r="K26">
            <v>5</v>
          </cell>
          <cell r="L26">
            <v>1</v>
          </cell>
          <cell r="M26">
            <v>1</v>
          </cell>
          <cell r="N26">
            <v>0.5</v>
          </cell>
          <cell r="O26">
            <v>0.5</v>
          </cell>
          <cell r="P26">
            <v>0.5</v>
          </cell>
          <cell r="Q26">
            <v>0.5</v>
          </cell>
          <cell r="S26">
            <v>9</v>
          </cell>
          <cell r="T26">
            <v>43911</v>
          </cell>
          <cell r="U26">
            <v>140.8194</v>
          </cell>
          <cell r="W26">
            <v>0.7</v>
          </cell>
          <cell r="X26">
            <v>1.3</v>
          </cell>
          <cell r="Y26">
            <v>0.6</v>
          </cell>
          <cell r="Z26">
            <v>0.5</v>
          </cell>
          <cell r="AA26">
            <v>0.2</v>
          </cell>
          <cell r="AB26">
            <v>2</v>
          </cell>
          <cell r="AD26">
            <v>4</v>
          </cell>
          <cell r="AE26">
            <v>19516</v>
          </cell>
          <cell r="AF26">
            <v>62.586399999999998</v>
          </cell>
          <cell r="AH26">
            <v>13</v>
          </cell>
          <cell r="AI26">
            <v>2.6</v>
          </cell>
          <cell r="AJ26">
            <v>15.6</v>
          </cell>
          <cell r="AK26">
            <v>76112.399999999994</v>
          </cell>
          <cell r="AL26">
            <v>913348.79999999993</v>
          </cell>
          <cell r="AM26">
            <v>14290803.334079998</v>
          </cell>
          <cell r="AO26">
            <v>1</v>
          </cell>
          <cell r="AQ26">
            <v>0</v>
          </cell>
          <cell r="AR26">
            <v>4778098.9037614902</v>
          </cell>
          <cell r="AT26">
            <v>526932</v>
          </cell>
          <cell r="AU26">
            <v>541159.16399999999</v>
          </cell>
          <cell r="AV26">
            <v>555770.46142799989</v>
          </cell>
          <cell r="AW26">
            <v>569664.72296369984</v>
          </cell>
          <cell r="AX26">
            <v>583906.34103779227</v>
          </cell>
          <cell r="AY26">
            <v>598503.99956373707</v>
          </cell>
          <cell r="AZ26">
            <v>613466.59955283045</v>
          </cell>
          <cell r="BA26">
            <v>628803.26454165112</v>
          </cell>
          <cell r="BB26">
            <v>644523.34615519235</v>
          </cell>
          <cell r="BC26">
            <v>660636.42980907205</v>
          </cell>
          <cell r="BE26">
            <v>2123599.5127828843</v>
          </cell>
          <cell r="BG26">
            <v>234192</v>
          </cell>
          <cell r="BH26">
            <v>240515.18399999998</v>
          </cell>
          <cell r="BI26">
            <v>247009.09396799997</v>
          </cell>
          <cell r="BJ26">
            <v>253184.32131719994</v>
          </cell>
          <cell r="BK26">
            <v>259513.92935012991</v>
          </cell>
          <cell r="BL26">
            <v>266001.77758388314</v>
          </cell>
          <cell r="BM26">
            <v>272651.8220234802</v>
          </cell>
          <cell r="BN26">
            <v>279468.1175740672</v>
          </cell>
          <cell r="BO26">
            <v>286454.82051341888</v>
          </cell>
          <cell r="BP26">
            <v>293616.19102625432</v>
          </cell>
        </row>
        <row r="27">
          <cell r="E27" t="str">
            <v>ViaCerta OÜTartu mnt 83, TallinnStat üüripind</v>
          </cell>
          <cell r="F27">
            <v>4634.8999999999996</v>
          </cell>
          <cell r="H27">
            <v>4634.8999999999996</v>
          </cell>
          <cell r="I27">
            <v>25.108147639560215</v>
          </cell>
          <cell r="K27">
            <v>11.184538493985915</v>
          </cell>
          <cell r="L27">
            <v>0.12782329707412474</v>
          </cell>
          <cell r="M27">
            <v>0.38346989122237418</v>
          </cell>
          <cell r="N27">
            <v>0.31955824268531186</v>
          </cell>
          <cell r="O27">
            <v>6.3911648537062368E-2</v>
          </cell>
          <cell r="P27">
            <v>6.3911648537062368E-2</v>
          </cell>
          <cell r="Q27">
            <v>1.2782329707412474E-2</v>
          </cell>
          <cell r="S27">
            <v>12.155995551749266</v>
          </cell>
          <cell r="T27">
            <v>56341.823782802669</v>
          </cell>
          <cell r="U27">
            <v>190.20000000000005</v>
          </cell>
          <cell r="W27">
            <v>0.7349839581762172</v>
          </cell>
          <cell r="X27">
            <v>2.2369076987971828</v>
          </cell>
          <cell r="Y27">
            <v>1.4060562678153721</v>
          </cell>
          <cell r="Z27">
            <v>0.63911648537062371</v>
          </cell>
          <cell r="AA27">
            <v>0.19173494561118709</v>
          </cell>
          <cell r="AB27">
            <v>2.5564659414824949E-2</v>
          </cell>
          <cell r="AD27">
            <v>2.9974563163882251</v>
          </cell>
          <cell r="AE27">
            <v>13892.910280827784</v>
          </cell>
          <cell r="AF27">
            <v>46.9</v>
          </cell>
          <cell r="AH27">
            <v>15.153451868137491</v>
          </cell>
          <cell r="AI27">
            <v>3.0306903736274986</v>
          </cell>
          <cell r="AJ27">
            <v>18.184142241764988</v>
          </cell>
          <cell r="AK27">
            <v>84281.680876356535</v>
          </cell>
          <cell r="AL27">
            <v>1011380.1705162784</v>
          </cell>
          <cell r="AM27">
            <v>15824660.976</v>
          </cell>
          <cell r="AO27">
            <v>1</v>
          </cell>
          <cell r="AQ27">
            <v>0</v>
          </cell>
          <cell r="AR27">
            <v>6130737.3198636435</v>
          </cell>
          <cell r="AT27">
            <v>676101.88539363199</v>
          </cell>
          <cell r="AU27">
            <v>694356.63629925996</v>
          </cell>
          <cell r="AV27">
            <v>713104.26547933987</v>
          </cell>
          <cell r="AW27">
            <v>730931.87211632333</v>
          </cell>
          <cell r="AX27">
            <v>749205.16891923139</v>
          </cell>
          <cell r="AY27">
            <v>767935.29814221209</v>
          </cell>
          <cell r="AZ27">
            <v>787133.68059576734</v>
          </cell>
          <cell r="BA27">
            <v>806812.02261066146</v>
          </cell>
          <cell r="BB27">
            <v>826982.32317592797</v>
          </cell>
          <cell r="BC27">
            <v>847656.88125532609</v>
          </cell>
          <cell r="BE27">
            <v>1511732.8091567024</v>
          </cell>
          <cell r="BG27">
            <v>166714.92336993341</v>
          </cell>
          <cell r="BH27">
            <v>171216.22630092161</v>
          </cell>
          <cell r="BI27">
            <v>175839.06441104648</v>
          </cell>
          <cell r="BJ27">
            <v>180235.04102132263</v>
          </cell>
          <cell r="BK27">
            <v>184740.91704685567</v>
          </cell>
          <cell r="BL27">
            <v>189359.43997302704</v>
          </cell>
          <cell r="BM27">
            <v>194093.42597235271</v>
          </cell>
          <cell r="BN27">
            <v>198945.76162166151</v>
          </cell>
          <cell r="BO27">
            <v>203919.40566220303</v>
          </cell>
          <cell r="BP27">
            <v>209017.39080375808</v>
          </cell>
        </row>
        <row r="28">
          <cell r="E28" t="str">
            <v>Solution Management OÜMustamäe tee 24Stat üüripind</v>
          </cell>
          <cell r="F28">
            <v>4829</v>
          </cell>
          <cell r="H28">
            <v>4829</v>
          </cell>
          <cell r="I28">
            <v>9.5867472805593543</v>
          </cell>
          <cell r="K28">
            <v>11.823654979356538</v>
          </cell>
          <cell r="L28">
            <v>0.12782329707412474</v>
          </cell>
          <cell r="M28">
            <v>0.44738153975943656</v>
          </cell>
          <cell r="N28">
            <v>0.31955824268531186</v>
          </cell>
          <cell r="O28">
            <v>0.19173494561118709</v>
          </cell>
          <cell r="P28">
            <v>0.19173494561118709</v>
          </cell>
          <cell r="Q28">
            <v>1.2782329707412474E-2</v>
          </cell>
          <cell r="S28">
            <v>13.114670279805202</v>
          </cell>
          <cell r="T28">
            <v>63330.742781179317</v>
          </cell>
          <cell r="U28">
            <v>205.20000000000005</v>
          </cell>
          <cell r="W28">
            <v>0.75096187031048278</v>
          </cell>
          <cell r="X28">
            <v>3.7068756151496176</v>
          </cell>
          <cell r="Y28">
            <v>2.5564659414824948</v>
          </cell>
          <cell r="Z28">
            <v>0.95867472805593557</v>
          </cell>
          <cell r="AA28">
            <v>0.19173494561118709</v>
          </cell>
          <cell r="AB28">
            <v>1.2782329707412474E-2</v>
          </cell>
          <cell r="AD28">
            <v>4.4706198151675132</v>
          </cell>
          <cell r="AE28">
            <v>21588.623087443921</v>
          </cell>
          <cell r="AF28">
            <v>69.95</v>
          </cell>
          <cell r="AH28">
            <v>17.585290094972713</v>
          </cell>
          <cell r="AI28">
            <v>3.5170580189945428</v>
          </cell>
          <cell r="AJ28">
            <v>21.102348113967256</v>
          </cell>
          <cell r="AK28">
            <v>101903.23904234788</v>
          </cell>
          <cell r="AL28">
            <v>1222838.8685081745</v>
          </cell>
          <cell r="AM28">
            <v>19133270.640000004</v>
          </cell>
          <cell r="AO28">
            <v>1</v>
          </cell>
          <cell r="AQ28">
            <v>0</v>
          </cell>
          <cell r="AR28">
            <v>6891224.3551081456</v>
          </cell>
          <cell r="AT28">
            <v>759968.9133741518</v>
          </cell>
          <cell r="AU28">
            <v>780488.07403525384</v>
          </cell>
          <cell r="AV28">
            <v>801561.25203420559</v>
          </cell>
          <cell r="AW28">
            <v>821600.2833350607</v>
          </cell>
          <cell r="AX28">
            <v>842140.2904184371</v>
          </cell>
          <cell r="AY28">
            <v>863193.79767889797</v>
          </cell>
          <cell r="AZ28">
            <v>884773.64262087038</v>
          </cell>
          <cell r="BA28">
            <v>906892.98368639208</v>
          </cell>
          <cell r="BB28">
            <v>929565.30827855179</v>
          </cell>
          <cell r="BC28">
            <v>952804.44098551548</v>
          </cell>
          <cell r="BE28">
            <v>2349128.3803109881</v>
          </cell>
          <cell r="BG28">
            <v>259063.47704932705</v>
          </cell>
          <cell r="BH28">
            <v>266058.19092965883</v>
          </cell>
          <cell r="BI28">
            <v>273241.7620847596</v>
          </cell>
          <cell r="BJ28">
            <v>280072.80613687856</v>
          </cell>
          <cell r="BK28">
            <v>287074.62629030051</v>
          </cell>
          <cell r="BL28">
            <v>294251.49194755801</v>
          </cell>
          <cell r="BM28">
            <v>301607.77924624691</v>
          </cell>
          <cell r="BN28">
            <v>309147.97372740303</v>
          </cell>
          <cell r="BO28">
            <v>316876.67307058809</v>
          </cell>
          <cell r="BP28">
            <v>324798.58989735274</v>
          </cell>
        </row>
        <row r="29">
          <cell r="E29" t="str">
            <v>PalmGrupp OÜHobujaama 12/14, TallinnStat üüripind</v>
          </cell>
          <cell r="F29">
            <v>4993</v>
          </cell>
          <cell r="G29">
            <v>0</v>
          </cell>
          <cell r="H29">
            <v>4993</v>
          </cell>
          <cell r="I29">
            <v>65</v>
          </cell>
          <cell r="K29">
            <v>11.8</v>
          </cell>
          <cell r="L29">
            <v>0.1</v>
          </cell>
          <cell r="M29">
            <v>0.31</v>
          </cell>
          <cell r="N29">
            <v>0.3</v>
          </cell>
          <cell r="O29">
            <v>0.3</v>
          </cell>
          <cell r="P29">
            <v>0.65</v>
          </cell>
          <cell r="Q29">
            <v>0.04</v>
          </cell>
          <cell r="S29">
            <v>13.500000000000002</v>
          </cell>
          <cell r="T29">
            <v>67405.500000000015</v>
          </cell>
          <cell r="U29">
            <v>211.22910000000002</v>
          </cell>
          <cell r="W29">
            <v>0.7</v>
          </cell>
          <cell r="X29">
            <v>1.37</v>
          </cell>
          <cell r="Y29">
            <v>0.5</v>
          </cell>
          <cell r="Z29">
            <v>0.83</v>
          </cell>
          <cell r="AA29">
            <v>0.04</v>
          </cell>
          <cell r="AB29">
            <v>0.2</v>
          </cell>
          <cell r="AD29">
            <v>2.27</v>
          </cell>
          <cell r="AE29">
            <v>11334.11</v>
          </cell>
          <cell r="AF29">
            <v>35.517781999999997</v>
          </cell>
          <cell r="AH29">
            <v>15.770000000000001</v>
          </cell>
          <cell r="AI29">
            <v>3.1540000000000004</v>
          </cell>
          <cell r="AJ29">
            <v>18.924000000000003</v>
          </cell>
          <cell r="AK29">
            <v>94487.532000000021</v>
          </cell>
          <cell r="AL29">
            <v>1133850.3840000003</v>
          </cell>
          <cell r="AM29">
            <v>17740903.418294404</v>
          </cell>
          <cell r="AO29">
            <v>1</v>
          </cell>
          <cell r="AQ29">
            <v>0</v>
          </cell>
          <cell r="AR29">
            <v>7334611.9573112717</v>
          </cell>
          <cell r="AT29">
            <v>808866.00000000023</v>
          </cell>
          <cell r="AU29">
            <v>830705.38200000022</v>
          </cell>
          <cell r="AV29">
            <v>853134.4273140002</v>
          </cell>
          <cell r="AW29">
            <v>874462.78799685009</v>
          </cell>
          <cell r="AX29">
            <v>896324.35769677127</v>
          </cell>
          <cell r="AY29">
            <v>918732.46663919045</v>
          </cell>
          <cell r="AZ29">
            <v>941700.77830517013</v>
          </cell>
          <cell r="BA29">
            <v>965243.29776279931</v>
          </cell>
          <cell r="BB29">
            <v>989374.38020686922</v>
          </cell>
          <cell r="BC29">
            <v>1014108.7397120409</v>
          </cell>
          <cell r="BE29">
            <v>1233301.418007154</v>
          </cell>
          <cell r="BG29">
            <v>136009.32</v>
          </cell>
          <cell r="BH29">
            <v>139681.57164000001</v>
          </cell>
          <cell r="BI29">
            <v>143452.97407428001</v>
          </cell>
          <cell r="BJ29">
            <v>147039.29842613699</v>
          </cell>
          <cell r="BK29">
            <v>150715.2808867904</v>
          </cell>
          <cell r="BL29">
            <v>154483.16290896013</v>
          </cell>
          <cell r="BM29">
            <v>158345.24198168411</v>
          </cell>
          <cell r="BN29">
            <v>162303.87303122619</v>
          </cell>
          <cell r="BO29">
            <v>166361.46985700683</v>
          </cell>
          <cell r="BP29">
            <v>170520.50660343198</v>
          </cell>
        </row>
        <row r="30">
          <cell r="E30" t="str">
            <v xml:space="preserve">PalmGrupp OÜ - 2Hobujaama 12/14, TallinnMTA üüripind </v>
          </cell>
          <cell r="F30">
            <v>12058</v>
          </cell>
          <cell r="G30">
            <v>0</v>
          </cell>
          <cell r="H30">
            <v>12058</v>
          </cell>
          <cell r="I30">
            <v>100</v>
          </cell>
          <cell r="K30">
            <v>13.8</v>
          </cell>
          <cell r="L30">
            <v>0.1</v>
          </cell>
          <cell r="M30">
            <v>0.31</v>
          </cell>
          <cell r="N30">
            <v>0.3</v>
          </cell>
          <cell r="O30">
            <v>0.3</v>
          </cell>
          <cell r="P30">
            <v>0.65</v>
          </cell>
          <cell r="Q30">
            <v>0.04</v>
          </cell>
          <cell r="S30">
            <v>15.500000000000002</v>
          </cell>
          <cell r="T30">
            <v>186899.00000000003</v>
          </cell>
          <cell r="U30">
            <v>242.52230000000003</v>
          </cell>
          <cell r="W30">
            <v>0.7</v>
          </cell>
          <cell r="X30">
            <v>1.3660000000000001</v>
          </cell>
          <cell r="Y30">
            <v>0.5</v>
          </cell>
          <cell r="Z30">
            <v>0.83</v>
          </cell>
          <cell r="AA30">
            <v>3.5999999999999997E-2</v>
          </cell>
          <cell r="AB30">
            <v>0.2</v>
          </cell>
          <cell r="AD30">
            <v>2.266</v>
          </cell>
          <cell r="AE30">
            <v>27323.428</v>
          </cell>
          <cell r="AF30">
            <v>35.455195599999996</v>
          </cell>
          <cell r="AH30">
            <v>17.766000000000002</v>
          </cell>
          <cell r="AI30">
            <v>3.5532000000000004</v>
          </cell>
          <cell r="AJ30">
            <v>21.319200000000002</v>
          </cell>
          <cell r="AK30">
            <v>257066.91360000003</v>
          </cell>
          <cell r="AL30">
            <v>3084802.9632000001</v>
          </cell>
          <cell r="AM30">
            <v>48266678.044005118</v>
          </cell>
          <cell r="AO30">
            <v>1</v>
          </cell>
          <cell r="AQ30">
            <v>0</v>
          </cell>
          <cell r="AR30">
            <v>20337088.816335745</v>
          </cell>
          <cell r="AT30">
            <v>2242788.0000000005</v>
          </cell>
          <cell r="AU30">
            <v>2303343.2760000001</v>
          </cell>
          <cell r="AV30">
            <v>2365533.5444519999</v>
          </cell>
          <cell r="AW30">
            <v>2424671.8830632996</v>
          </cell>
          <cell r="AX30">
            <v>2485288.680139882</v>
          </cell>
          <cell r="AY30">
            <v>2547420.8971433789</v>
          </cell>
          <cell r="AZ30">
            <v>2611106.4195719631</v>
          </cell>
          <cell r="BA30">
            <v>2676384.080061262</v>
          </cell>
          <cell r="BB30">
            <v>2743293.6820627935</v>
          </cell>
          <cell r="BC30">
            <v>2811876.0241143629</v>
          </cell>
          <cell r="BE30">
            <v>2973151.177923664</v>
          </cell>
          <cell r="BG30">
            <v>327881.136</v>
          </cell>
          <cell r="BH30">
            <v>336733.92667199997</v>
          </cell>
          <cell r="BI30">
            <v>345825.74269214395</v>
          </cell>
          <cell r="BJ30">
            <v>354471.38625944749</v>
          </cell>
          <cell r="BK30">
            <v>363333.17091593368</v>
          </cell>
          <cell r="BL30">
            <v>372416.500188832</v>
          </cell>
          <cell r="BM30">
            <v>381726.91269355279</v>
          </cell>
          <cell r="BN30">
            <v>391270.08551089157</v>
          </cell>
          <cell r="BO30">
            <v>401051.83764866384</v>
          </cell>
          <cell r="BP30">
            <v>411078.13358988042</v>
          </cell>
        </row>
        <row r="31">
          <cell r="E31" t="str">
            <v>PalmGrupp OÜ - 2Hobujaama 12/14, TallinnStat üüripind</v>
          </cell>
          <cell r="F31">
            <v>4758</v>
          </cell>
          <cell r="G31">
            <v>0</v>
          </cell>
          <cell r="H31">
            <v>4758</v>
          </cell>
          <cell r="I31">
            <v>100</v>
          </cell>
          <cell r="K31">
            <v>13.8</v>
          </cell>
          <cell r="L31">
            <v>0.1</v>
          </cell>
          <cell r="M31">
            <v>0.31</v>
          </cell>
          <cell r="N31">
            <v>0.3</v>
          </cell>
          <cell r="O31">
            <v>0.3</v>
          </cell>
          <cell r="P31">
            <v>0.65</v>
          </cell>
          <cell r="Q31">
            <v>0.04</v>
          </cell>
          <cell r="S31">
            <v>15.500000000000002</v>
          </cell>
          <cell r="T31">
            <v>73749.000000000015</v>
          </cell>
          <cell r="U31">
            <v>242.52230000000003</v>
          </cell>
          <cell r="W31">
            <v>0.7</v>
          </cell>
          <cell r="X31">
            <v>1.3660000000000001</v>
          </cell>
          <cell r="Y31">
            <v>0.5</v>
          </cell>
          <cell r="Z31">
            <v>0.83</v>
          </cell>
          <cell r="AA31">
            <v>3.5999999999999997E-2</v>
          </cell>
          <cell r="AB31">
            <v>0.2</v>
          </cell>
          <cell r="AD31">
            <v>2.266</v>
          </cell>
          <cell r="AE31">
            <v>10781.628000000001</v>
          </cell>
          <cell r="AF31">
            <v>35.455195599999996</v>
          </cell>
          <cell r="AH31">
            <v>17.766000000000002</v>
          </cell>
          <cell r="AI31">
            <v>3.5532000000000004</v>
          </cell>
          <cell r="AJ31">
            <v>21.319200000000002</v>
          </cell>
          <cell r="AK31">
            <v>101436.75360000001</v>
          </cell>
          <cell r="AL31">
            <v>1217241.0432000002</v>
          </cell>
          <cell r="AM31">
            <v>19045683.706533123</v>
          </cell>
          <cell r="AO31">
            <v>1</v>
          </cell>
          <cell r="AQ31">
            <v>0</v>
          </cell>
          <cell r="AR31">
            <v>8024868.8495708648</v>
          </cell>
          <cell r="AT31">
            <v>884988.00000000023</v>
          </cell>
          <cell r="AU31">
            <v>908882.67600000021</v>
          </cell>
          <cell r="AV31">
            <v>933422.50825200009</v>
          </cell>
          <cell r="AW31">
            <v>956758.07095830003</v>
          </cell>
          <cell r="AX31">
            <v>980677.02273225749</v>
          </cell>
          <cell r="AY31">
            <v>1005193.9483005638</v>
          </cell>
          <cell r="AZ31">
            <v>1030323.7970080778</v>
          </cell>
          <cell r="BA31">
            <v>1056081.8919332798</v>
          </cell>
          <cell r="BB31">
            <v>1082483.9392316118</v>
          </cell>
          <cell r="BC31">
            <v>1109546.0377124019</v>
          </cell>
          <cell r="BE31">
            <v>1173184.0524598435</v>
          </cell>
          <cell r="BG31">
            <v>129379.53600000001</v>
          </cell>
          <cell r="BH31">
            <v>132872.78347200001</v>
          </cell>
          <cell r="BI31">
            <v>136460.34862574399</v>
          </cell>
          <cell r="BJ31">
            <v>139871.85734138757</v>
          </cell>
          <cell r="BK31">
            <v>143368.65377492225</v>
          </cell>
          <cell r="BL31">
            <v>146952.87011929529</v>
          </cell>
          <cell r="BM31">
            <v>150626.69187227765</v>
          </cell>
          <cell r="BN31">
            <v>154392.35916908458</v>
          </cell>
          <cell r="BO31">
            <v>158252.16814831167</v>
          </cell>
          <cell r="BP31">
            <v>162208.47235201945</v>
          </cell>
        </row>
        <row r="32">
          <cell r="E32" t="str">
            <v>PalmGrupp OÜ - 2Hobujaama 12/14, TallinnKoondpakkumine</v>
          </cell>
          <cell r="F32">
            <v>16816</v>
          </cell>
          <cell r="G32">
            <v>0</v>
          </cell>
          <cell r="H32">
            <v>16816</v>
          </cell>
          <cell r="I32">
            <v>100</v>
          </cell>
          <cell r="K32">
            <v>13.8</v>
          </cell>
          <cell r="L32">
            <v>0.1</v>
          </cell>
          <cell r="M32">
            <v>0.31</v>
          </cell>
          <cell r="N32">
            <v>0.3</v>
          </cell>
          <cell r="O32">
            <v>0.3</v>
          </cell>
          <cell r="P32">
            <v>0.65</v>
          </cell>
          <cell r="Q32">
            <v>0.04</v>
          </cell>
          <cell r="S32">
            <v>15.500000000000002</v>
          </cell>
          <cell r="T32">
            <v>260648.00000000003</v>
          </cell>
          <cell r="U32">
            <v>242.52230000000003</v>
          </cell>
          <cell r="W32">
            <v>0.7</v>
          </cell>
          <cell r="X32">
            <v>1.3660000000000001</v>
          </cell>
          <cell r="Y32">
            <v>0.5</v>
          </cell>
          <cell r="Z32">
            <v>0.83</v>
          </cell>
          <cell r="AA32">
            <v>3.5999999999999997E-2</v>
          </cell>
          <cell r="AB32">
            <v>0.2</v>
          </cell>
          <cell r="AD32">
            <v>2.266</v>
          </cell>
          <cell r="AE32">
            <v>38105.055999999997</v>
          </cell>
          <cell r="AF32">
            <v>35.455195599999996</v>
          </cell>
          <cell r="AH32">
            <v>17.766000000000002</v>
          </cell>
          <cell r="AI32">
            <v>3.5532000000000004</v>
          </cell>
          <cell r="AJ32">
            <v>21.319200000000002</v>
          </cell>
          <cell r="AK32">
            <v>358503.66720000003</v>
          </cell>
          <cell r="AL32">
            <v>4302044.0064000003</v>
          </cell>
          <cell r="AM32">
            <v>67312361.750538245</v>
          </cell>
          <cell r="AO32">
            <v>1</v>
          </cell>
          <cell r="AQ32">
            <v>0</v>
          </cell>
          <cell r="AR32">
            <v>28361957.665906608</v>
          </cell>
          <cell r="AT32">
            <v>3127776.0000000005</v>
          </cell>
          <cell r="AU32">
            <v>3212225.952</v>
          </cell>
          <cell r="AV32">
            <v>3298956.0527039999</v>
          </cell>
          <cell r="AW32">
            <v>3381429.9540215996</v>
          </cell>
          <cell r="AX32">
            <v>3465965.7028721394</v>
          </cell>
          <cell r="AY32">
            <v>3552614.8454439426</v>
          </cell>
          <cell r="AZ32">
            <v>3641430.2165800408</v>
          </cell>
          <cell r="BA32">
            <v>3732465.9719945416</v>
          </cell>
          <cell r="BB32">
            <v>3825777.6212944048</v>
          </cell>
          <cell r="BC32">
            <v>3921422.0618267646</v>
          </cell>
          <cell r="BE32">
            <v>4146335.2303835065</v>
          </cell>
          <cell r="BG32">
            <v>457260.67199999996</v>
          </cell>
          <cell r="BH32">
            <v>469606.7101439999</v>
          </cell>
          <cell r="BI32">
            <v>482286.09131788783</v>
          </cell>
          <cell r="BJ32">
            <v>494343.24360083498</v>
          </cell>
          <cell r="BK32">
            <v>506701.82469085581</v>
          </cell>
          <cell r="BL32">
            <v>519369.37030812714</v>
          </cell>
          <cell r="BM32">
            <v>532353.60456583032</v>
          </cell>
          <cell r="BN32">
            <v>545662.44467997598</v>
          </cell>
          <cell r="BO32">
            <v>559304.00579697534</v>
          </cell>
          <cell r="BP32">
            <v>573286.6059418997</v>
          </cell>
        </row>
      </sheetData>
      <sheetData sheetId="2">
        <row r="1">
          <cell r="B1">
            <v>3.95E-2</v>
          </cell>
        </row>
        <row r="2">
          <cell r="B2">
            <v>287.60241841678067</v>
          </cell>
        </row>
      </sheetData>
      <sheetData sheetId="3"/>
      <sheetData sheetId="4"/>
      <sheetData sheetId="5"/>
      <sheetData sheetId="6"/>
      <sheetData sheetId="7">
        <row r="1">
          <cell r="F1" t="str">
            <v>Üüripind (m2)</v>
          </cell>
          <cell r="G1" t="str">
            <v>Arhitektuur, lähiümbrus ja teised rentnikud</v>
          </cell>
          <cell r="H1" t="str">
            <v>Kommentaar</v>
          </cell>
          <cell r="I1" t="str">
            <v>Asukoha sobivus</v>
          </cell>
          <cell r="J1" t="str">
            <v>kommentaar</v>
          </cell>
          <cell r="K1" t="str">
            <v>Ruumilahendus</v>
          </cell>
          <cell r="L1" t="str">
            <v>kommentaar</v>
          </cell>
        </row>
        <row r="2">
          <cell r="E2" t="str">
            <v xml:space="preserve">E.L.L. Kinnisvara AS / Smuuli Kinnisvara OÜJ.Smuuli tee 1, TallinnMTA üüripind </v>
          </cell>
          <cell r="F2">
            <v>7530</v>
          </cell>
          <cell r="G2">
            <v>2</v>
          </cell>
          <cell r="H2" t="str">
            <v>Välisilmelt jätab korterelamu mulje</v>
          </cell>
          <cell r="I2">
            <v>2</v>
          </cell>
          <cell r="J2" t="str">
            <v>ainult bussiliiklus, 
lähiümbruses ei ole büroosid</v>
          </cell>
          <cell r="K2">
            <v>0</v>
          </cell>
          <cell r="L2" t="str">
            <v>Materjal puudub</v>
          </cell>
        </row>
        <row r="3">
          <cell r="E3" t="str">
            <v>E.L.L. Kinnisvara AS / Smuuli Kinnisvara OÜJ.Smuuli tee 1, TallinnStat üüripind</v>
          </cell>
          <cell r="F3">
            <v>4810</v>
          </cell>
          <cell r="G3">
            <v>2</v>
          </cell>
          <cell r="H3" t="str">
            <v>Materjal puudub</v>
          </cell>
          <cell r="I3">
            <v>1</v>
          </cell>
          <cell r="K3">
            <v>0</v>
          </cell>
          <cell r="L3" t="str">
            <v>Materjal puudub</v>
          </cell>
        </row>
        <row r="4">
          <cell r="E4" t="str">
            <v>E.L.L. Kinnisvara AS / Smuuli Kinnisvara OÜJ.Smuuli tee 1, TallinnKoondpakkumine</v>
          </cell>
          <cell r="F4">
            <v>12340</v>
          </cell>
          <cell r="G4">
            <v>2</v>
          </cell>
          <cell r="H4" t="str">
            <v>Materjal puudub</v>
          </cell>
          <cell r="I4">
            <v>1.6102106969205834</v>
          </cell>
          <cell r="K4">
            <v>0</v>
          </cell>
        </row>
        <row r="5">
          <cell r="E5" t="str">
            <v xml:space="preserve">E.L.L. Kinnisvara AS / Rannamõisa Kinnisvara OÜRannamõisa 4a, TallinnMTA üüripind </v>
          </cell>
          <cell r="F5">
            <v>7530</v>
          </cell>
          <cell r="G5">
            <v>2</v>
          </cell>
          <cell r="H5" t="str">
            <v>Õismäe liiklussõlm on probleemne, kesklinnast liialt kaugel</v>
          </cell>
          <cell r="I5">
            <v>2</v>
          </cell>
          <cell r="J5" t="str">
            <v>Õismäe liiklussõlm on probleemne, kesklinnast liialt kaugel</v>
          </cell>
          <cell r="K5">
            <v>0</v>
          </cell>
          <cell r="L5" t="str">
            <v>Sarnane Smuuli teele pakutavale lahendusele</v>
          </cell>
        </row>
        <row r="6">
          <cell r="E6" t="str">
            <v>E.L.L. Kinnisvara AS / Rannamõisa Kinnisvara OÜRannamõisa 4a, TallinnStat üüripind</v>
          </cell>
          <cell r="F6">
            <v>4810</v>
          </cell>
          <cell r="G6">
            <v>2</v>
          </cell>
          <cell r="H6" t="str">
            <v>Materjal puudub</v>
          </cell>
          <cell r="I6">
            <v>2</v>
          </cell>
          <cell r="K6">
            <v>0</v>
          </cell>
          <cell r="L6" t="str">
            <v>Materjal puudub</v>
          </cell>
        </row>
        <row r="7">
          <cell r="E7" t="str">
            <v>E.L.L. Kinnisvara AS / Rannamõisa Kinnisvara OÜRannamõisa 4a, TallinnKoondpakkumine</v>
          </cell>
          <cell r="F7">
            <v>12340</v>
          </cell>
          <cell r="G7">
            <v>2</v>
          </cell>
          <cell r="I7">
            <v>2</v>
          </cell>
          <cell r="K7">
            <v>0</v>
          </cell>
        </row>
        <row r="8">
          <cell r="E8" t="str">
            <v xml:space="preserve">E.L.L. Kinnisvara AS / AS JärvevanaValukoja 24, TallinnMTA üüripind </v>
          </cell>
          <cell r="F8">
            <v>7530</v>
          </cell>
          <cell r="G8">
            <v>1</v>
          </cell>
          <cell r="H8" t="str">
            <v>Kaks eraldi maja.</v>
          </cell>
          <cell r="I8">
            <v>1</v>
          </cell>
          <cell r="J8" t="str">
            <v>Ainult bussiliiklus</v>
          </cell>
          <cell r="K8">
            <v>0</v>
          </cell>
          <cell r="L8" t="str">
            <v>Materjal puudub</v>
          </cell>
        </row>
        <row r="9">
          <cell r="E9" t="str">
            <v>E.L.L. Kinnisvara AS / AS JärvevanaValukoja 24, TallinnStat üüripind</v>
          </cell>
          <cell r="F9">
            <v>4810</v>
          </cell>
          <cell r="G9">
            <v>1</v>
          </cell>
          <cell r="H9" t="str">
            <v>Materjal puudub</v>
          </cell>
          <cell r="I9">
            <v>1</v>
          </cell>
          <cell r="K9">
            <v>0</v>
          </cell>
          <cell r="L9" t="str">
            <v>Materjal puudub</v>
          </cell>
        </row>
        <row r="10">
          <cell r="E10" t="str">
            <v>E.L.L. Kinnisvara AS / AS JärvevanaValukoja 24, TallinnKoondpakkumine</v>
          </cell>
          <cell r="F10">
            <v>12340</v>
          </cell>
          <cell r="G10">
            <v>1</v>
          </cell>
          <cell r="I10">
            <v>1</v>
          </cell>
          <cell r="K10">
            <v>0</v>
          </cell>
        </row>
        <row r="11">
          <cell r="E11" t="str">
            <v>AS YIT Ehitus / Ühiselamu Projekt OÜPärnu mnt 156/Vaari 1, TallinnKoondpakkumine</v>
          </cell>
          <cell r="F11">
            <v>12388</v>
          </cell>
          <cell r="G11">
            <v>3</v>
          </cell>
          <cell r="H11" t="str">
            <v>MTA: Välisilme on sulandunud piirkonna teiste hoonetega, ei ole esilekutsuv ning tüüpilisele büroopinnale sobilik.
Stat</v>
          </cell>
          <cell r="I11">
            <v>3</v>
          </cell>
          <cell r="J11" t="str">
            <v>MTA: väljasõidul vasakpööre on probleemne kuid
 see on lahendatav rajatava ristmikuga.
 Koostöö partner PPA lähedal. 
Linna saabujatele lihtne leida
Stat</v>
          </cell>
          <cell r="K11">
            <v>3</v>
          </cell>
          <cell r="L11" t="str">
            <v xml:space="preserve">MTA: puudub klienditeeninduse saal
Stat: - arhiiviruumid hajutatud
- pikim osa mööda Pärnu mnt (müra, saaste)
- vasak poolne tagumine osa pime
- väikseid juhi kabinette raske/võimatu projekteerida struktuuri üksuste juurde
- I k puudub teabekeskus
</v>
          </cell>
        </row>
        <row r="12">
          <cell r="E12" t="str">
            <v xml:space="preserve">Zelluloosi Kinnisvara OÜTartu mnt 80j, TallinnMTA üüripind </v>
          </cell>
          <cell r="F12">
            <v>7355</v>
          </cell>
          <cell r="G12">
            <v>2</v>
          </cell>
          <cell r="H12" t="str">
            <v>MTA: Harjumatu, moderne kuid samas väga huvitav. Mõjub värskendavalt, äratab maksumaksjas huvi ning tuletab meelde kohustusi.
Samas kahtlus kas reaalselt ka teostatav</v>
          </cell>
          <cell r="I12">
            <v>4</v>
          </cell>
          <cell r="J12" t="str">
            <v>MTA: Väga hea logistiline juurdepääs(buss, tramm, maaliinide bussijaam, lennujaam-õhuväravad)Lähedal Tolli teeninduskeskus ja  postiteenused.Kaba liikumise tsenter</v>
          </cell>
          <cell r="K12">
            <v>2</v>
          </cell>
          <cell r="L12" t="str">
            <v>ühiskasutuses olevad ruumid on kahe üksuse vahel üldises kasutamises.Ühised koridorid. Turvarisk</v>
          </cell>
        </row>
        <row r="13">
          <cell r="E13" t="str">
            <v>Zelluloosi Kinnisvara OÜTartu mnt 80j, TallinnStat üüripind</v>
          </cell>
          <cell r="F13">
            <v>4670</v>
          </cell>
          <cell r="G13">
            <v>3</v>
          </cell>
          <cell r="H13" t="str">
            <v>Ühised koridorid ja ühiskasutuses ruumid on turvarisk</v>
          </cell>
          <cell r="I13">
            <v>3</v>
          </cell>
          <cell r="K13">
            <v>2</v>
          </cell>
          <cell r="L13" t="str">
            <v>STAT:
- I k teabekeskusesse ebamugav sissepääs ja MTA uurimisosakonnaga ühel korrusel
- II k tööruumid ilma päevavalguseta- ei saa töökohti planeerida
- väikseid juhi kabinette raske struktuuriüksuste juurde projekteerida
- üks suur printimisruum
- korrus</v>
          </cell>
        </row>
        <row r="14">
          <cell r="E14" t="str">
            <v>Zelluloosi Kinnisvara OÜTartu mnt 80j, TallinnKoondpakkumine</v>
          </cell>
          <cell r="F14">
            <v>12025</v>
          </cell>
          <cell r="G14">
            <v>2.3883575883575885</v>
          </cell>
          <cell r="I14">
            <v>3.6116424116424115</v>
          </cell>
          <cell r="K14">
            <v>2</v>
          </cell>
        </row>
        <row r="15">
          <cell r="E15" t="str">
            <v xml:space="preserve">Fausto Kinnisvara OÜTartu mnt 80p, TallinnMTA üüripind </v>
          </cell>
          <cell r="F15">
            <v>7588</v>
          </cell>
          <cell r="G15">
            <v>3</v>
          </cell>
          <cell r="H15" t="str">
            <v>madalam osa liiga massiivne</v>
          </cell>
          <cell r="I15">
            <v>4</v>
          </cell>
          <cell r="J15" t="str">
            <v>Väga hea logistiline juurdepääs(buss, tramm, maaliinide bussijaam, lennujaam-õhuväravad)Lähedal Tolli teeninduskeskus ja  postiteenused.Kabaküla- kaupade liikumise tsenter</v>
          </cell>
          <cell r="K15">
            <v>2</v>
          </cell>
          <cell r="L15" t="str">
            <v>kabinetid jäävad pimedaks palju kunstvalgustust</v>
          </cell>
        </row>
        <row r="16">
          <cell r="E16" t="str">
            <v>Fausto Kinnisvara OÜTartu mnt 80p, TallinnStat üüripind</v>
          </cell>
          <cell r="F16">
            <v>4847</v>
          </cell>
          <cell r="G16">
            <v>2</v>
          </cell>
          <cell r="H16" t="str">
            <v>Ühised koridorid turvarisk</v>
          </cell>
          <cell r="I16">
            <v>3</v>
          </cell>
          <cell r="K16">
            <v>1</v>
          </cell>
          <cell r="L16" t="str">
            <v xml:space="preserve">- sügavad pinnad, suures osas puudub päevavalgus
- printimise ruum 40 m2, tegelikult vajalik väikseid ruume vastavalt struktuuriüksustele
- MTAga ühine sissepääs
- 2 lifti ei ole piisav
- pole võimalik projekteerida väikseid juhi kabinette
</v>
          </cell>
        </row>
        <row r="17">
          <cell r="E17" t="str">
            <v>Fausto Kinnisvara OÜTartu mnt 80p, TallinnKoondpakkumine</v>
          </cell>
          <cell r="F17">
            <v>12435</v>
          </cell>
          <cell r="G17">
            <v>2.6102131081624447</v>
          </cell>
          <cell r="I17">
            <v>3.6102131081624447</v>
          </cell>
          <cell r="K17">
            <v>1.6102131081624447</v>
          </cell>
        </row>
        <row r="18">
          <cell r="E18" t="str">
            <v xml:space="preserve">BC 25 OÜVäike-Paala 1, TallinnMTA üüripind </v>
          </cell>
          <cell r="F18">
            <v>8523</v>
          </cell>
          <cell r="G18">
            <v>3</v>
          </cell>
          <cell r="H18" t="str">
            <v>Kaob teiste hulka ära, liialt  linna ääres</v>
          </cell>
          <cell r="I18">
            <v>2</v>
          </cell>
          <cell r="J18" t="str">
            <v>Bussiühendus on kehv, positiivne on tramm</v>
          </cell>
          <cell r="K18">
            <v>2</v>
          </cell>
          <cell r="L18" t="str">
            <v>ühised vahekoridori pinnad, ei ole eraldatust</v>
          </cell>
        </row>
        <row r="19">
          <cell r="E19" t="str">
            <v>BC 25 OÜVäike-Paala 1, TallinnStat üüripind</v>
          </cell>
          <cell r="F19">
            <v>3880</v>
          </cell>
          <cell r="G19">
            <v>2</v>
          </cell>
          <cell r="H19" t="str">
            <v xml:space="preserve">Arhitektuuri kirjeldus puudub
- ebameeldiv naabrus
- ühised koridorid- turvarisk
</v>
          </cell>
          <cell r="I19">
            <v>1</v>
          </cell>
          <cell r="K19">
            <v>2</v>
          </cell>
          <cell r="L19" t="str">
            <v xml:space="preserve">-I k töötajatel tuleb läbi käia teabekeskusest
- 2 lifti ei ole piisav
- väikseid juhi kabinette raske struktuuriüksuste juurde projekteerida
- MTAga ühine sissepääs
</v>
          </cell>
        </row>
        <row r="20">
          <cell r="E20" t="str">
            <v>BC 25 OÜVäike-Paala 1, TallinnKoondpakkumine</v>
          </cell>
          <cell r="F20">
            <v>12403</v>
          </cell>
          <cell r="G20">
            <v>2.6871724582762235</v>
          </cell>
          <cell r="I20">
            <v>1.6871724582762235</v>
          </cell>
          <cell r="K20">
            <v>2</v>
          </cell>
        </row>
        <row r="21">
          <cell r="E21" t="str">
            <v>FB Baltic Holding OÜLiimi tn 4, TallinnKoondpakkumine</v>
          </cell>
          <cell r="F21">
            <v>12678</v>
          </cell>
          <cell r="G21">
            <v>1.5</v>
          </cell>
          <cell r="H21" t="str">
            <v>MTA:Oleks nagu kaks ühiselamu hoonet kõrvuti. Ei ole soliidne ega usaldusväärne. Kaks eraldi maja, mis tähendaks seda et võiksime samadel koghtadel Endlas jätkata - Hinne 1
Stat: Tööstuspiirkond, väljavaade kehv ; Hinne 2</v>
          </cell>
          <cell r="I21">
            <v>2.5</v>
          </cell>
          <cell r="J21" t="str">
            <v>MTA: Jätab mahajäetu mulje; hinne 2
Stat: Tööstuspiirkond, väljavaade kehv; hinne 3</v>
          </cell>
          <cell r="K21">
            <v>2</v>
          </cell>
          <cell r="L21" t="str">
            <v>MTA: Ruumid on ühiskasutuses, kehvad plaani materjalid
Stat: - pikk ja sügav maja, keskmine osa pime
- väikseid juhi kabinette raske struktuuriüksuste juurde projekteerida
- MTAga ühine sissepääs</v>
          </cell>
        </row>
        <row r="22">
          <cell r="E22" t="str">
            <v>Kaamos Kinnisvara OÜ / Kaamos Ehitus OÜ / Vindor Holding OÜTatari 51, TallinnStat üüripind</v>
          </cell>
          <cell r="F22">
            <v>4626</v>
          </cell>
          <cell r="G22">
            <v>4</v>
          </cell>
          <cell r="I22">
            <v>4</v>
          </cell>
          <cell r="J22" t="str">
            <v>Kesklinn, igast suunast võrdne ligipääs</v>
          </cell>
          <cell r="K22">
            <v>4</v>
          </cell>
          <cell r="L22" t="str">
            <v>+ läbi korruste ühtne funktsionaalsus
+ sobiliku suurusega korrused
- juhi kabinette raske paigutada struktuuriüksuste juurde</v>
          </cell>
        </row>
        <row r="23">
          <cell r="E23" t="str">
            <v>Kawe Group AS / Ühiselamu Projekt OÜPärnu mnt 156/Vaari 1, TallinnKoondpakkumine</v>
          </cell>
          <cell r="F23">
            <v>12114</v>
          </cell>
          <cell r="G23">
            <v>3.5</v>
          </cell>
          <cell r="H23" t="str">
            <v>MTA: Välisilme on sulandunud piirkonna teiste hoonetega, ei ole esilekutsuv ning tüüpilisele büroopinnale sobilik. Hinne 4
Stat: Hinne 3</v>
          </cell>
          <cell r="I23">
            <v>3.5</v>
          </cell>
          <cell r="J23" t="str">
            <v xml:space="preserve">
MTA: Tööle- ja -ärasõit raskendatud
(vaska pööre); hinne 4
Stat: Hinne 3</v>
          </cell>
          <cell r="K23">
            <v>2.5</v>
          </cell>
          <cell r="L23" t="str">
            <v>MTA: evakatsiooni teed koos MTAga, turvalisus. Tehtud ühispakkumine mistõttu ei selgu MTA ruumide osa; hinne 3
Stat: - pikim osa mööda Pärnu mnt (müra, saaste)
- teabekeskus II korrusel
- SA majaosapeal on MTA silt
- üks osakond (AKO, ITO, ESO) paiknevad</v>
          </cell>
        </row>
        <row r="24">
          <cell r="E24" t="str">
            <v>Kawe Group AS / Ühiselamu Projekt OÜPärnu mnt 156/Vaari 1, TallinnStat üüripind</v>
          </cell>
          <cell r="F24">
            <v>4733</v>
          </cell>
          <cell r="G24">
            <v>4</v>
          </cell>
          <cell r="I24">
            <v>3</v>
          </cell>
          <cell r="K24">
            <v>3</v>
          </cell>
          <cell r="L24" t="str">
            <v>- pikim osa mööda Pärnu mnt (müra, saaste)
- üks osakond paikneb läbi mitme korruse</v>
          </cell>
        </row>
        <row r="25">
          <cell r="E25" t="str">
            <v>Ambler Properties OÜEndla 15/Lõkke 2, TallinnStat üüripind</v>
          </cell>
          <cell r="F25">
            <v>4879</v>
          </cell>
          <cell r="G25">
            <v>2</v>
          </cell>
          <cell r="H25" t="str">
            <v>Hoone arhitektuur ei vasta ootustele</v>
          </cell>
          <cell r="I25">
            <v>4</v>
          </cell>
          <cell r="K25">
            <v>1</v>
          </cell>
          <cell r="L25" t="str">
            <v xml:space="preserve">- töö SA ruumiprogrammiga on tegemata
- olemasolev ruumiprogramm ei vasta SA vajadustele (VI k näidiskorrus)
- koridoride suur osakaal
- ei ole võimalik väikseid juhikabinette projekteerida
- puuduvad väiksed nõupidamiste boksid ja puhkeruum/kööginurgad 
</v>
          </cell>
        </row>
        <row r="26">
          <cell r="E26" t="str">
            <v>ViaCerta OÜTartu mnt 83, TallinnStat üüripind</v>
          </cell>
          <cell r="F26">
            <v>4634.8999999999996</v>
          </cell>
          <cell r="G26">
            <v>4</v>
          </cell>
          <cell r="I26">
            <v>3</v>
          </cell>
          <cell r="K26">
            <v>4</v>
          </cell>
          <cell r="L26" t="str">
            <v xml:space="preserve"> VIII k korrusel (parim vaade) on teine rentnik
+  võimaldab projekteerida väikeseid juhikabinette
- nõupidamiste ruumid ei asetse proportsionaalselt vastavalt struktuuriüksustele
</v>
          </cell>
        </row>
        <row r="27">
          <cell r="E27" t="str">
            <v>Solution Management OÜMustamäe tee 24Stat üüripind</v>
          </cell>
          <cell r="F27">
            <v>4829</v>
          </cell>
          <cell r="G27">
            <v>4</v>
          </cell>
          <cell r="I27">
            <v>3</v>
          </cell>
          <cell r="K27">
            <v>4</v>
          </cell>
          <cell r="L27" t="str">
            <v>- printimise ruum 56,3 m2, tegelikult vajalik väikseid ruume vastavalt struktuuriüksustele ja korruste arvule
- mõnel korrusel väikeste juhikabinettide paigutamine struktuuriüksuste kõrvale raskendatud
- I k Teabekeskuse ja nõupidamisruumide ühendus SA te</v>
          </cell>
        </row>
        <row r="28">
          <cell r="E28" t="str">
            <v>PalmGrupp OÜHobujaama 12/14, TallinnStat üüripind</v>
          </cell>
          <cell r="F28">
            <v>4993</v>
          </cell>
          <cell r="G28">
            <v>3</v>
          </cell>
          <cell r="H28" t="str">
            <v>Hoones palju erinevaid rentnikke</v>
          </cell>
          <cell r="I28">
            <v>4</v>
          </cell>
          <cell r="J28" t="str">
            <v>Kesklinn, igast suunast võrdne ligipääs</v>
          </cell>
          <cell r="K28">
            <v>4</v>
          </cell>
          <cell r="L28" t="str">
            <v>+ palju valgust
+ hea pinnaligendus
+ Teabekeskuse hea asukoht
+ mitmeid katuseterrasse</v>
          </cell>
        </row>
        <row r="29">
          <cell r="E29" t="str">
            <v xml:space="preserve">PalmGrupp OÜ - 2Hobujaama 12/14, TallinnMTA üüripind </v>
          </cell>
          <cell r="F29">
            <v>12058</v>
          </cell>
          <cell r="G29">
            <v>2</v>
          </cell>
          <cell r="H29" t="str">
            <v>sobilik ärihoonele. Avaldab mõttetuid keelepekse, et miksmaksumaksja raha kulutades sellisesse paika büroopind on rajatud.</v>
          </cell>
          <cell r="I29">
            <v>2</v>
          </cell>
          <cell r="J29" t="str">
            <v xml:space="preserve"> 
Kõik transportvahendid liiguvad kesklinna kokkuKui arvestada, et kõige rohkem  kurikaelu liigub, siis suur turvarisk</v>
          </cell>
          <cell r="K29">
            <v>2</v>
          </cell>
          <cell r="L29" t="str">
            <v>äriruumid ja büroopindade samad sissekäigud, plaanid segased, Ruumilahendus pakutud kogu MTA pinnale koos PMTK ruumivajadusega. MTA ei soovi äripindadega smasse hoonesse büroopinda. MTA näeb sellistes  pakkumises turvariske</v>
          </cell>
        </row>
        <row r="30">
          <cell r="E30" t="str">
            <v>PalmGrupp OÜ - 2Hobujaama 12/14, TallinnStat üüripind</v>
          </cell>
          <cell r="F30">
            <v>4758</v>
          </cell>
          <cell r="G30">
            <v>3</v>
          </cell>
          <cell r="H30" t="str">
            <v>Stat: Hoones palju erinevaid rentnikke</v>
          </cell>
          <cell r="I30">
            <v>4</v>
          </cell>
          <cell r="J30" t="str">
            <v>Stat: Kesklinn, igast suunast võrdne ligipääs</v>
          </cell>
          <cell r="K30">
            <v>4</v>
          </cell>
          <cell r="L30" t="str">
            <v>Stat: + palju valgust
+ hea pinnaligendus
+ Teabekeskuse hea asukoht
+ mitmeid katuseterrasse</v>
          </cell>
        </row>
        <row r="31">
          <cell r="E31" t="str">
            <v>PalmGrupp OÜ - 2Hobujaama 12/14, TallinnKoondpakkumine</v>
          </cell>
          <cell r="F31">
            <v>16816</v>
          </cell>
          <cell r="G31">
            <v>2.2829448144624167</v>
          </cell>
          <cell r="I31">
            <v>2.5658896289248334</v>
          </cell>
          <cell r="K31">
            <v>2.5658896289248334</v>
          </cell>
        </row>
      </sheetData>
      <sheetData sheetId="8">
        <row r="1">
          <cell r="B1" t="str">
            <v>Haldusfirma sertifikaat</v>
          </cell>
          <cell r="C1" t="str">
            <v>punktid</v>
          </cell>
          <cell r="D1" t="str">
            <v>haldaja kutsetunnistus</v>
          </cell>
          <cell r="E1" t="str">
            <v>punktid</v>
          </cell>
          <cell r="F1" t="str">
            <v>halduse punktid kokku</v>
          </cell>
          <cell r="H1" t="str">
            <v>Arendaja kogemus (tk)</v>
          </cell>
          <cell r="I1" t="str">
            <v>punktid</v>
          </cell>
          <cell r="J1" t="str">
            <v>Arendaja kogemus (m2)</v>
          </cell>
          <cell r="K1" t="str">
            <v>punktid</v>
          </cell>
          <cell r="L1" t="str">
            <v>Arendaja projektijuhi kogemus (tk)</v>
          </cell>
          <cell r="M1" t="str">
            <v>punktid</v>
          </cell>
          <cell r="N1" t="str">
            <v>Arendaja projektijuhi kogemus (m2)</v>
          </cell>
          <cell r="O1" t="str">
            <v>punktid</v>
          </cell>
          <cell r="P1" t="str">
            <v>arenduse punktid kokku</v>
          </cell>
        </row>
        <row r="2">
          <cell r="A2" t="str">
            <v>E.L.L. Kinnisvara AS / Smuuli Kinnisvara OÜ</v>
          </cell>
          <cell r="B2">
            <v>3</v>
          </cell>
          <cell r="C2">
            <v>1</v>
          </cell>
          <cell r="D2">
            <v>3</v>
          </cell>
          <cell r="E2">
            <v>0.75</v>
          </cell>
          <cell r="F2">
            <v>0.875</v>
          </cell>
          <cell r="H2">
            <v>5</v>
          </cell>
          <cell r="I2">
            <v>1</v>
          </cell>
          <cell r="J2">
            <v>42893.2</v>
          </cell>
          <cell r="K2">
            <v>1</v>
          </cell>
          <cell r="L2">
            <v>2</v>
          </cell>
          <cell r="M2">
            <v>0.4</v>
          </cell>
          <cell r="N2">
            <v>24644.6</v>
          </cell>
          <cell r="O2">
            <v>0.47130617708930961</v>
          </cell>
          <cell r="P2">
            <v>0.71782654427232739</v>
          </cell>
        </row>
        <row r="3">
          <cell r="A3" t="str">
            <v>E.L.L. Kinnisvara AS / Rannamõisa Kinnisvara OÜ</v>
          </cell>
          <cell r="B3">
            <v>3</v>
          </cell>
          <cell r="C3">
            <v>1</v>
          </cell>
          <cell r="D3">
            <v>3</v>
          </cell>
          <cell r="E3">
            <v>0.75</v>
          </cell>
          <cell r="F3">
            <v>0.875</v>
          </cell>
          <cell r="H3">
            <v>5</v>
          </cell>
          <cell r="I3">
            <v>1</v>
          </cell>
          <cell r="J3">
            <v>42893.2</v>
          </cell>
          <cell r="K3">
            <v>1</v>
          </cell>
          <cell r="L3">
            <v>2</v>
          </cell>
          <cell r="M3">
            <v>0.4</v>
          </cell>
          <cell r="N3">
            <v>24644.6</v>
          </cell>
          <cell r="O3">
            <v>0.47130617708930961</v>
          </cell>
          <cell r="P3">
            <v>0.71782654427232739</v>
          </cell>
        </row>
        <row r="4">
          <cell r="A4" t="str">
            <v>E.L.L. Kinnisvara AS / AS Järvevana</v>
          </cell>
          <cell r="B4">
            <v>3</v>
          </cell>
          <cell r="C4">
            <v>1</v>
          </cell>
          <cell r="D4">
            <v>3</v>
          </cell>
          <cell r="E4">
            <v>0.75</v>
          </cell>
          <cell r="F4">
            <v>0.875</v>
          </cell>
          <cell r="H4">
            <v>5</v>
          </cell>
          <cell r="I4">
            <v>1</v>
          </cell>
          <cell r="J4">
            <v>42893.2</v>
          </cell>
          <cell r="K4">
            <v>1</v>
          </cell>
          <cell r="L4">
            <v>2</v>
          </cell>
          <cell r="M4">
            <v>0.4</v>
          </cell>
          <cell r="N4">
            <v>24644.6</v>
          </cell>
          <cell r="O4">
            <v>0.47130617708930961</v>
          </cell>
          <cell r="P4">
            <v>0.71782654427232739</v>
          </cell>
        </row>
        <row r="5">
          <cell r="A5" t="str">
            <v>AS YIT Ehitus / Ühiselamu Projekt OÜ</v>
          </cell>
          <cell r="B5">
            <v>3</v>
          </cell>
          <cell r="C5">
            <v>1</v>
          </cell>
          <cell r="D5">
            <v>4</v>
          </cell>
          <cell r="E5">
            <v>1</v>
          </cell>
          <cell r="F5">
            <v>1</v>
          </cell>
          <cell r="H5">
            <v>2</v>
          </cell>
          <cell r="I5">
            <v>0.4</v>
          </cell>
          <cell r="J5">
            <v>21100.7</v>
          </cell>
          <cell r="K5">
            <v>0.49193578469314486</v>
          </cell>
          <cell r="L5">
            <v>2</v>
          </cell>
          <cell r="M5">
            <v>0.4</v>
          </cell>
          <cell r="N5">
            <v>23040.9</v>
          </cell>
          <cell r="O5">
            <v>0.44063683304647161</v>
          </cell>
          <cell r="P5">
            <v>0.43314315443490409</v>
          </cell>
        </row>
        <row r="6">
          <cell r="A6" t="str">
            <v>Zelluloosi Kinnisvara OÜ</v>
          </cell>
          <cell r="B6">
            <v>0</v>
          </cell>
          <cell r="C6">
            <v>0</v>
          </cell>
          <cell r="D6">
            <v>4</v>
          </cell>
          <cell r="E6">
            <v>1</v>
          </cell>
          <cell r="F6">
            <v>0.5</v>
          </cell>
          <cell r="H6">
            <v>1</v>
          </cell>
          <cell r="I6">
            <v>0.2</v>
          </cell>
          <cell r="J6">
            <v>0</v>
          </cell>
          <cell r="K6">
            <v>0</v>
          </cell>
          <cell r="L6">
            <v>1</v>
          </cell>
          <cell r="M6">
            <v>0.2</v>
          </cell>
          <cell r="N6">
            <v>30000</v>
          </cell>
          <cell r="O6">
            <v>0.57372346528973039</v>
          </cell>
          <cell r="P6">
            <v>0.2434308663224326</v>
          </cell>
        </row>
        <row r="7">
          <cell r="A7" t="str">
            <v>Fausto Kinnisvara OÜ</v>
          </cell>
          <cell r="B7">
            <v>3</v>
          </cell>
          <cell r="C7">
            <v>1</v>
          </cell>
          <cell r="D7">
            <v>4</v>
          </cell>
          <cell r="E7">
            <v>1</v>
          </cell>
          <cell r="F7">
            <v>1</v>
          </cell>
          <cell r="H7">
            <v>2</v>
          </cell>
          <cell r="I7">
            <v>0.4</v>
          </cell>
          <cell r="J7">
            <v>13507.5</v>
          </cell>
          <cell r="K7">
            <v>0.31491005567316033</v>
          </cell>
          <cell r="L7">
            <v>3</v>
          </cell>
          <cell r="M7">
            <v>0.6</v>
          </cell>
          <cell r="N7">
            <v>13507.5</v>
          </cell>
          <cell r="O7">
            <v>0.25831899024670107</v>
          </cell>
          <cell r="P7">
            <v>0.39330726147996536</v>
          </cell>
        </row>
        <row r="8">
          <cell r="A8" t="str">
            <v>BC 25 OÜ</v>
          </cell>
          <cell r="B8">
            <v>3</v>
          </cell>
          <cell r="C8">
            <v>1</v>
          </cell>
          <cell r="D8">
            <v>4</v>
          </cell>
          <cell r="E8">
            <v>1</v>
          </cell>
          <cell r="F8">
            <v>1</v>
          </cell>
          <cell r="H8">
            <v>2</v>
          </cell>
          <cell r="I8">
            <v>0.4</v>
          </cell>
          <cell r="J8">
            <v>11617.400000000001</v>
          </cell>
          <cell r="K8">
            <v>0.27084479591170635</v>
          </cell>
          <cell r="L8">
            <v>2</v>
          </cell>
          <cell r="M8">
            <v>0.4</v>
          </cell>
          <cell r="N8">
            <v>12944.5</v>
          </cell>
          <cell r="O8">
            <v>0.24755211321476381</v>
          </cell>
          <cell r="P8">
            <v>0.32959922728161756</v>
          </cell>
        </row>
        <row r="9">
          <cell r="A9" t="str">
            <v>FB Baltic Holding OÜ</v>
          </cell>
          <cell r="B9">
            <v>3</v>
          </cell>
          <cell r="C9">
            <v>1</v>
          </cell>
          <cell r="D9">
            <v>4</v>
          </cell>
          <cell r="E9">
            <v>1</v>
          </cell>
          <cell r="F9">
            <v>1</v>
          </cell>
          <cell r="H9">
            <v>2</v>
          </cell>
          <cell r="I9">
            <v>0.4</v>
          </cell>
          <cell r="J9">
            <v>9106.5999999999985</v>
          </cell>
          <cell r="K9">
            <v>0.21230871093786427</v>
          </cell>
          <cell r="L9">
            <v>2</v>
          </cell>
          <cell r="M9">
            <v>0.4</v>
          </cell>
          <cell r="N9">
            <v>9106.5999999999985</v>
          </cell>
          <cell r="O9">
            <v>0.17415567030024859</v>
          </cell>
          <cell r="P9">
            <v>0.29661609530952826</v>
          </cell>
        </row>
        <row r="10">
          <cell r="A10" t="str">
            <v>Kaamos Kinnisvara OÜ / Kaamos Ehitus OÜ / Vindor Holding OÜ</v>
          </cell>
          <cell r="B10">
            <v>3</v>
          </cell>
          <cell r="C10">
            <v>1</v>
          </cell>
          <cell r="D10">
            <v>4</v>
          </cell>
          <cell r="E10">
            <v>1</v>
          </cell>
          <cell r="F10">
            <v>1</v>
          </cell>
          <cell r="H10">
            <v>1</v>
          </cell>
          <cell r="I10">
            <v>0.2</v>
          </cell>
          <cell r="J10">
            <v>27351</v>
          </cell>
          <cell r="K10">
            <v>0.6376535208378018</v>
          </cell>
          <cell r="L10">
            <v>1</v>
          </cell>
          <cell r="M10">
            <v>0.2</v>
          </cell>
          <cell r="N10">
            <v>27351</v>
          </cell>
          <cell r="O10">
            <v>0.52306368330464714</v>
          </cell>
          <cell r="P10">
            <v>0.39017930103561221</v>
          </cell>
        </row>
        <row r="11">
          <cell r="A11" t="str">
            <v>Kawe Group AS / Ühiselamu Projekt OÜ</v>
          </cell>
          <cell r="B11">
            <v>3</v>
          </cell>
          <cell r="C11">
            <v>1</v>
          </cell>
          <cell r="D11">
            <v>4</v>
          </cell>
          <cell r="E11">
            <v>1</v>
          </cell>
          <cell r="F11">
            <v>1</v>
          </cell>
          <cell r="H11">
            <v>1</v>
          </cell>
          <cell r="I11">
            <v>0.2</v>
          </cell>
          <cell r="J11">
            <v>6910.3</v>
          </cell>
          <cell r="K11">
            <v>0.16110479050292356</v>
          </cell>
          <cell r="L11">
            <v>5</v>
          </cell>
          <cell r="M11">
            <v>1</v>
          </cell>
          <cell r="N11">
            <v>30252.3</v>
          </cell>
          <cell r="O11">
            <v>0.57854847963281697</v>
          </cell>
          <cell r="P11">
            <v>0.48491331753393518</v>
          </cell>
        </row>
        <row r="12">
          <cell r="A12" t="str">
            <v>Ambler Properties OÜ</v>
          </cell>
          <cell r="B12">
            <v>3</v>
          </cell>
          <cell r="C12">
            <v>1</v>
          </cell>
          <cell r="D12">
            <v>4</v>
          </cell>
          <cell r="E12">
            <v>1</v>
          </cell>
          <cell r="F12">
            <v>1</v>
          </cell>
          <cell r="H12">
            <v>1</v>
          </cell>
          <cell r="I12">
            <v>0.2</v>
          </cell>
          <cell r="J12">
            <v>6441.5999999999995</v>
          </cell>
          <cell r="K12">
            <v>0.15017765053668181</v>
          </cell>
          <cell r="L12">
            <v>1</v>
          </cell>
          <cell r="M12">
            <v>0.2</v>
          </cell>
          <cell r="N12">
            <v>6441.5999999999995</v>
          </cell>
          <cell r="O12">
            <v>0.12318990246701089</v>
          </cell>
          <cell r="P12">
            <v>0.16834188825092317</v>
          </cell>
        </row>
        <row r="13">
          <cell r="A13" t="str">
            <v>ViaCerta OÜ</v>
          </cell>
          <cell r="B13">
            <v>3</v>
          </cell>
          <cell r="C13">
            <v>1</v>
          </cell>
          <cell r="D13">
            <v>4</v>
          </cell>
          <cell r="E13">
            <v>1</v>
          </cell>
          <cell r="F13">
            <v>1</v>
          </cell>
          <cell r="H13">
            <v>1</v>
          </cell>
          <cell r="I13">
            <v>0.2</v>
          </cell>
          <cell r="J13">
            <v>5092</v>
          </cell>
          <cell r="K13">
            <v>0.11871345574589913</v>
          </cell>
          <cell r="L13">
            <v>1</v>
          </cell>
          <cell r="M13">
            <v>0.2</v>
          </cell>
          <cell r="N13">
            <v>5092</v>
          </cell>
          <cell r="O13">
            <v>9.7379996175176897E-2</v>
          </cell>
          <cell r="P13">
            <v>0.15402336298026903</v>
          </cell>
        </row>
        <row r="14">
          <cell r="A14" t="str">
            <v>Solution Management OÜ</v>
          </cell>
          <cell r="B14">
            <v>3</v>
          </cell>
          <cell r="C14">
            <v>1</v>
          </cell>
          <cell r="D14">
            <v>4</v>
          </cell>
          <cell r="E14">
            <v>1</v>
          </cell>
          <cell r="F14">
            <v>1</v>
          </cell>
          <cell r="H14">
            <v>3</v>
          </cell>
          <cell r="I14">
            <v>0.6</v>
          </cell>
          <cell r="J14">
            <v>11606.5</v>
          </cell>
          <cell r="K14">
            <v>0.27059067637760764</v>
          </cell>
          <cell r="L14">
            <v>3</v>
          </cell>
          <cell r="M14">
            <v>0.6</v>
          </cell>
          <cell r="N14">
            <v>52290</v>
          </cell>
          <cell r="O14">
            <v>1</v>
          </cell>
          <cell r="P14">
            <v>0.61764766909440194</v>
          </cell>
        </row>
        <row r="15">
          <cell r="A15" t="str">
            <v>PalmGrupp OÜ</v>
          </cell>
          <cell r="B15">
            <v>3</v>
          </cell>
          <cell r="C15">
            <v>1</v>
          </cell>
          <cell r="D15">
            <v>3</v>
          </cell>
          <cell r="E15">
            <v>0.75</v>
          </cell>
          <cell r="F15">
            <v>0.875</v>
          </cell>
          <cell r="H15">
            <v>3</v>
          </cell>
          <cell r="I15">
            <v>0.6</v>
          </cell>
          <cell r="J15">
            <v>11606.5</v>
          </cell>
          <cell r="K15">
            <v>0.27059067637760764</v>
          </cell>
          <cell r="L15">
            <v>3</v>
          </cell>
          <cell r="M15">
            <v>0.6</v>
          </cell>
          <cell r="N15">
            <v>52290</v>
          </cell>
          <cell r="O15">
            <v>1</v>
          </cell>
          <cell r="P15">
            <v>0.61764766909440194</v>
          </cell>
        </row>
        <row r="16">
          <cell r="A16" t="str">
            <v>PalmGrupp OÜ - 2</v>
          </cell>
          <cell r="B16">
            <v>3</v>
          </cell>
          <cell r="C16">
            <v>1</v>
          </cell>
          <cell r="D16">
            <v>3</v>
          </cell>
          <cell r="E16">
            <v>0.75</v>
          </cell>
          <cell r="F16">
            <v>0.875</v>
          </cell>
          <cell r="H16">
            <v>3</v>
          </cell>
          <cell r="I16">
            <v>0.6</v>
          </cell>
          <cell r="J16">
            <v>11606.5</v>
          </cell>
          <cell r="K16">
            <v>0.27059067637760764</v>
          </cell>
          <cell r="L16">
            <v>3</v>
          </cell>
          <cell r="M16">
            <v>0.6</v>
          </cell>
          <cell r="N16">
            <v>52290</v>
          </cell>
          <cell r="O16">
            <v>1</v>
          </cell>
          <cell r="P16">
            <v>0.61764766909440194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stavuse hindamine"/>
      <sheetName val="hinnad"/>
      <sheetName val="algandmed"/>
      <sheetName val="stat. pakkumused"/>
      <sheetName val="EMTA pakkumused"/>
      <sheetName val="koond pakkumused"/>
      <sheetName val="asukohahinnang"/>
      <sheetName val="üürniku_hinnangud"/>
      <sheetName val="arendaja_haldaja_kogemus"/>
      <sheetName val="arendaja_haldaja_kogemus_baas"/>
      <sheetName val="vastavuse_hindamine"/>
      <sheetName val="stat__pakkumused"/>
      <sheetName val="EMTA_pakkumused"/>
      <sheetName val="koond_pakkumused"/>
      <sheetName val="vastavuse_hindamine1"/>
      <sheetName val="stat__pakkumused1"/>
      <sheetName val="EMTA_pakkumused1"/>
      <sheetName val="koond_pakkumused1"/>
      <sheetName val="vastavuse_hindamine2"/>
      <sheetName val="stat__pakkumused2"/>
      <sheetName val="EMTA_pakkumused2"/>
      <sheetName val="koond_pakkumused2"/>
    </sheetNames>
    <sheetDataSet>
      <sheetData sheetId="0"/>
      <sheetData sheetId="1">
        <row r="2">
          <cell r="F2" t="str">
            <v>üürniku ainukasutuses olev pind (m2)</v>
          </cell>
          <cell r="G2" t="str">
            <v>üürniku arvestuslik ühiskasutatav pind (m2)</v>
          </cell>
          <cell r="H2" t="str">
            <v>Üüripind (m2)</v>
          </cell>
          <cell r="I2" t="str">
            <v>Täiendavate parkimiskohtade kasutustasu kuus (EUR)</v>
          </cell>
          <cell r="K2" t="str">
            <v>Ruumide kasutustasu (puhas netoüür)</v>
          </cell>
          <cell r="L2" t="str">
            <v>Kinnisvara haldamine (haldusteenus) - 100</v>
          </cell>
          <cell r="M2" t="str">
            <v>Tehnohooldus - 200</v>
          </cell>
          <cell r="N2" t="str">
            <v>Heakord - 300</v>
          </cell>
          <cell r="O2" t="str">
            <v>Remonttööd (p 2.17 ja Lisas 2 kirjeldatud ulatuses) - 400</v>
          </cell>
          <cell r="P2" t="str">
            <v>Omanikukohustused - 500</v>
          </cell>
          <cell r="Q2" t="str">
            <v>Tugiteenused  - 700</v>
          </cell>
          <cell r="R2" t="str">
            <v>Umardamise vea parandamine</v>
          </cell>
          <cell r="S2" t="str">
            <v>ÜÜR KOKKU (EUR/m2)</v>
          </cell>
          <cell r="T2" t="str">
            <v>ÜÜR KOKKU - summa kuus</v>
          </cell>
          <cell r="U2" t="str">
            <v>ÜÜR KOKKU (EEK/m2)*</v>
          </cell>
          <cell r="W2" t="str">
            <v>Heakord - 300</v>
          </cell>
          <cell r="X2" t="str">
            <v>Tarbimisteenused (koodid 610 kuni 640), sh</v>
          </cell>
          <cell r="Y2" t="str">
            <v>Elektrienergia 610</v>
          </cell>
          <cell r="Z2" t="str">
            <v>Küte (soojusenergia) - 620</v>
          </cell>
          <cell r="AA2" t="str">
            <v>Vesi ja kanalisatsioon - 630</v>
          </cell>
          <cell r="AB2" t="str">
            <v>Tugiteenused - 700</v>
          </cell>
          <cell r="AC2" t="str">
            <v>Umardamise vea parandamine</v>
          </cell>
          <cell r="AD2" t="str">
            <v>KÕRVALTEENUSTE TASUD KOKKU (EUR/m2)*</v>
          </cell>
          <cell r="AE2" t="str">
            <v>KÕRVALTEENUSTE TASUD KOKKU (summa kuus)</v>
          </cell>
          <cell r="AF2" t="str">
            <v>KÕRVALTEENUSTE TASUD KOKKU (EEK/m2)*</v>
          </cell>
          <cell r="AH2" t="str">
            <v>Üür ja kõrvalteenuste tasud kokku</v>
          </cell>
          <cell r="AI2" t="str">
            <v>Käibemaks</v>
          </cell>
          <cell r="AJ2" t="str">
            <v>Üür ja kõrvalteenuste tasud kuus koos käibemaksuga</v>
          </cell>
          <cell r="AK2" t="str">
            <v>Üür ja kõrvalteenuste tasud kuus koos käibemaksuga (kuus)</v>
          </cell>
          <cell r="AL2" t="str">
            <v>Üür ja kõrvalteenuste tasud kuus koos käibemaksuga (aastas)</v>
          </cell>
          <cell r="AM2" t="str">
            <v>Üür ja kõrvalteenuste tasud kuus koos käibemaksuga (aastas)</v>
          </cell>
          <cell r="AO2" t="str">
            <v>Indeksi koefitsient</v>
          </cell>
          <cell r="AP2" t="str">
            <v>Kõrvalkulude korrigeerimine aastas</v>
          </cell>
          <cell r="AQ2" t="str">
            <v>Lisatud (m2 kuus)</v>
          </cell>
          <cell r="AR2" t="str">
            <v>üüri nüüdisväärtus</v>
          </cell>
          <cell r="AS2" t="str">
            <v>Üüri korrigeerimine</v>
          </cell>
          <cell r="AT2">
            <v>1</v>
          </cell>
          <cell r="AU2">
            <v>2</v>
          </cell>
          <cell r="AV2">
            <v>3</v>
          </cell>
          <cell r="AW2">
            <v>4</v>
          </cell>
          <cell r="AX2">
            <v>5</v>
          </cell>
          <cell r="AY2">
            <v>6</v>
          </cell>
          <cell r="AZ2">
            <v>7</v>
          </cell>
          <cell r="BA2">
            <v>8</v>
          </cell>
          <cell r="BB2">
            <v>9</v>
          </cell>
          <cell r="BC2">
            <v>10</v>
          </cell>
          <cell r="BE2" t="str">
            <v>kõrvalkulude nüüdisväärtus</v>
          </cell>
          <cell r="BG2">
            <v>1</v>
          </cell>
          <cell r="BH2">
            <v>2</v>
          </cell>
          <cell r="BI2">
            <v>3</v>
          </cell>
          <cell r="BJ2">
            <v>4</v>
          </cell>
          <cell r="BK2">
            <v>5</v>
          </cell>
          <cell r="BL2">
            <v>6</v>
          </cell>
          <cell r="BM2">
            <v>7</v>
          </cell>
          <cell r="BN2">
            <v>8</v>
          </cell>
          <cell r="BO2">
            <v>9</v>
          </cell>
          <cell r="BP2">
            <v>10</v>
          </cell>
        </row>
        <row r="3">
          <cell r="E3" t="str">
            <v xml:space="preserve">E.L.L. Kinnisvara AS / Smuuli Kinnisvara OÜJ.Smuuli tee 1, TallinnMTA üüripind </v>
          </cell>
          <cell r="F3">
            <v>7430</v>
          </cell>
          <cell r="G3">
            <v>100</v>
          </cell>
          <cell r="H3">
            <v>7530</v>
          </cell>
          <cell r="I3">
            <v>0</v>
          </cell>
          <cell r="K3">
            <v>9.41</v>
          </cell>
          <cell r="L3">
            <v>0.4</v>
          </cell>
          <cell r="M3">
            <v>0.39</v>
          </cell>
          <cell r="N3">
            <v>0.28000000000000003</v>
          </cell>
          <cell r="O3">
            <v>0.06</v>
          </cell>
          <cell r="P3">
            <v>0.12</v>
          </cell>
          <cell r="Q3">
            <v>0.01</v>
          </cell>
          <cell r="S3">
            <v>10.67</v>
          </cell>
          <cell r="T3">
            <v>80345.100000000006</v>
          </cell>
          <cell r="U3">
            <v>166.94922199999999</v>
          </cell>
          <cell r="W3">
            <v>1.01</v>
          </cell>
          <cell r="X3">
            <v>3.56</v>
          </cell>
          <cell r="Y3">
            <v>2.44</v>
          </cell>
          <cell r="Z3">
            <v>0.94</v>
          </cell>
          <cell r="AA3">
            <v>0.18</v>
          </cell>
          <cell r="AB3">
            <v>0.03</v>
          </cell>
          <cell r="AD3">
            <v>4.5999999999999996</v>
          </cell>
          <cell r="AE3">
            <v>34638</v>
          </cell>
          <cell r="AF3">
            <v>71.97435999999999</v>
          </cell>
          <cell r="AH3">
            <v>15.27</v>
          </cell>
          <cell r="AI3">
            <v>3.0540000000000003</v>
          </cell>
          <cell r="AJ3">
            <v>18.323999999999998</v>
          </cell>
          <cell r="AK3">
            <v>137979.71999999997</v>
          </cell>
          <cell r="AL3">
            <v>1655756.6399999997</v>
          </cell>
          <cell r="AM3">
            <v>25906961.843423992</v>
          </cell>
          <cell r="AO3">
            <v>1</v>
          </cell>
          <cell r="AQ3">
            <v>0</v>
          </cell>
          <cell r="AR3">
            <v>8742611.9704084918</v>
          </cell>
          <cell r="AT3">
            <v>964141.20000000007</v>
          </cell>
          <cell r="AU3">
            <v>990173.01240000001</v>
          </cell>
          <cell r="AV3">
            <v>1016907.6837348</v>
          </cell>
          <cell r="AW3">
            <v>1042330.3758281699</v>
          </cell>
          <cell r="AX3">
            <v>1068388.6352238741</v>
          </cell>
          <cell r="AY3">
            <v>1095098.3511044709</v>
          </cell>
          <cell r="AZ3">
            <v>1122475.8098820825</v>
          </cell>
          <cell r="BA3">
            <v>1150537.7051291345</v>
          </cell>
          <cell r="BB3">
            <v>1179301.1477573628</v>
          </cell>
          <cell r="BC3">
            <v>1208783.6764512968</v>
          </cell>
          <cell r="BE3">
            <v>3769073.5767459283</v>
          </cell>
          <cell r="BG3">
            <v>415656</v>
          </cell>
          <cell r="BH3">
            <v>426878.71199999994</v>
          </cell>
          <cell r="BI3">
            <v>438404.43722399988</v>
          </cell>
          <cell r="BJ3">
            <v>449364.54815459985</v>
          </cell>
          <cell r="BK3">
            <v>460598.66185846482</v>
          </cell>
          <cell r="BL3">
            <v>472113.62840492639</v>
          </cell>
          <cell r="BM3">
            <v>483916.46911504952</v>
          </cell>
          <cell r="BN3">
            <v>496014.38084292569</v>
          </cell>
          <cell r="BO3">
            <v>508414.7403639988</v>
          </cell>
          <cell r="BP3">
            <v>521125.10887309874</v>
          </cell>
        </row>
        <row r="4">
          <cell r="E4" t="str">
            <v>E.L.L. Kinnisvara AS / Smuuli Kinnisvara OÜJ.Smuuli tee 1, TallinnStat üüripind</v>
          </cell>
          <cell r="F4">
            <v>4710</v>
          </cell>
          <cell r="G4">
            <v>100</v>
          </cell>
          <cell r="H4">
            <v>4810</v>
          </cell>
          <cell r="I4">
            <v>0</v>
          </cell>
          <cell r="K4">
            <v>9.41</v>
          </cell>
          <cell r="L4">
            <v>0.4</v>
          </cell>
          <cell r="M4">
            <v>0.39</v>
          </cell>
          <cell r="N4">
            <v>0.28000000000000003</v>
          </cell>
          <cell r="O4">
            <v>0.06</v>
          </cell>
          <cell r="P4">
            <v>0.12</v>
          </cell>
          <cell r="Q4">
            <v>0.01</v>
          </cell>
          <cell r="S4">
            <v>10.67</v>
          </cell>
          <cell r="T4">
            <v>51322.7</v>
          </cell>
          <cell r="U4">
            <v>166.94922199999999</v>
          </cell>
          <cell r="W4">
            <v>1.01</v>
          </cell>
          <cell r="X4">
            <v>3.56</v>
          </cell>
          <cell r="Y4">
            <v>2.44</v>
          </cell>
          <cell r="Z4">
            <v>0.94</v>
          </cell>
          <cell r="AA4">
            <v>0.18</v>
          </cell>
          <cell r="AB4">
            <v>0.03</v>
          </cell>
          <cell r="AD4">
            <v>4.5999999999999996</v>
          </cell>
          <cell r="AE4">
            <v>22126</v>
          </cell>
          <cell r="AF4">
            <v>71.97435999999999</v>
          </cell>
          <cell r="AH4">
            <v>15.27</v>
          </cell>
          <cell r="AI4">
            <v>3.0540000000000003</v>
          </cell>
          <cell r="AJ4">
            <v>18.323999999999998</v>
          </cell>
          <cell r="AK4">
            <v>88138.439999999988</v>
          </cell>
          <cell r="AL4">
            <v>1057661.2799999998</v>
          </cell>
          <cell r="AM4">
            <v>16548802.983647997</v>
          </cell>
          <cell r="AO4">
            <v>1</v>
          </cell>
          <cell r="AQ4">
            <v>0</v>
          </cell>
          <cell r="AR4">
            <v>5584590.1165557541</v>
          </cell>
          <cell r="AT4">
            <v>615872.39999999991</v>
          </cell>
          <cell r="AU4">
            <v>632500.95479999983</v>
          </cell>
          <cell r="AV4">
            <v>649578.48057959974</v>
          </cell>
          <cell r="AW4">
            <v>665817.94259408966</v>
          </cell>
          <cell r="AX4">
            <v>682463.3911589419</v>
          </cell>
          <cell r="AY4">
            <v>699524.97593791538</v>
          </cell>
          <cell r="AZ4">
            <v>717013.10033636319</v>
          </cell>
          <cell r="BA4">
            <v>734938.42784477223</v>
          </cell>
          <cell r="BB4">
            <v>753311.88854089146</v>
          </cell>
          <cell r="BC4">
            <v>772144.68575441372</v>
          </cell>
          <cell r="BE4">
            <v>2407602.1121046366</v>
          </cell>
          <cell r="BG4">
            <v>265512</v>
          </cell>
          <cell r="BH4">
            <v>272680.82399999996</v>
          </cell>
          <cell r="BI4">
            <v>280043.20624799991</v>
          </cell>
          <cell r="BJ4">
            <v>287044.2864041999</v>
          </cell>
          <cell r="BK4">
            <v>294220.39356430486</v>
          </cell>
          <cell r="BL4">
            <v>301575.90340341243</v>
          </cell>
          <cell r="BM4">
            <v>309115.30098849774</v>
          </cell>
          <cell r="BN4">
            <v>316843.18351321016</v>
          </cell>
          <cell r="BO4">
            <v>324764.26310104039</v>
          </cell>
          <cell r="BP4">
            <v>332883.36967856635</v>
          </cell>
        </row>
        <row r="5">
          <cell r="E5" t="str">
            <v>E.L.L. Kinnisvara AS / Smuuli Kinnisvara OÜJ.Smuuli tee 1, TallinnKoondpakkumine</v>
          </cell>
          <cell r="F5">
            <v>12140</v>
          </cell>
          <cell r="G5">
            <v>200</v>
          </cell>
          <cell r="H5">
            <v>12340</v>
          </cell>
          <cell r="I5">
            <v>0</v>
          </cell>
          <cell r="K5">
            <v>9.41</v>
          </cell>
          <cell r="L5">
            <v>0.4</v>
          </cell>
          <cell r="M5">
            <v>0.39</v>
          </cell>
          <cell r="N5">
            <v>0.28000000000000003</v>
          </cell>
          <cell r="O5">
            <v>0.06</v>
          </cell>
          <cell r="P5">
            <v>0.12</v>
          </cell>
          <cell r="Q5">
            <v>0.01</v>
          </cell>
          <cell r="S5">
            <v>10.67</v>
          </cell>
          <cell r="T5">
            <v>131667.79999999999</v>
          </cell>
          <cell r="U5">
            <v>166.94922199999999</v>
          </cell>
          <cell r="W5">
            <v>1.01</v>
          </cell>
          <cell r="X5">
            <v>3.56</v>
          </cell>
          <cell r="Y5">
            <v>2.44</v>
          </cell>
          <cell r="Z5">
            <v>0.94</v>
          </cell>
          <cell r="AA5">
            <v>0.18</v>
          </cell>
          <cell r="AB5">
            <v>0.03</v>
          </cell>
          <cell r="AD5">
            <v>4.5999999999999996</v>
          </cell>
          <cell r="AE5">
            <v>56763.999999999993</v>
          </cell>
          <cell r="AF5">
            <v>71.97435999999999</v>
          </cell>
          <cell r="AH5">
            <v>15.27</v>
          </cell>
          <cell r="AI5">
            <v>3.0540000000000003</v>
          </cell>
          <cell r="AJ5">
            <v>18.323999999999998</v>
          </cell>
          <cell r="AK5">
            <v>226118.15999999997</v>
          </cell>
          <cell r="AL5">
            <v>2713417.92</v>
          </cell>
          <cell r="AM5">
            <v>42455764.827071995</v>
          </cell>
          <cell r="AO5">
            <v>1</v>
          </cell>
          <cell r="AQ5">
            <v>0</v>
          </cell>
          <cell r="AR5">
            <v>14327202.086964246</v>
          </cell>
          <cell r="AT5">
            <v>1580013.5999999999</v>
          </cell>
          <cell r="AU5">
            <v>1622673.9671999996</v>
          </cell>
          <cell r="AV5">
            <v>1666486.1643143995</v>
          </cell>
          <cell r="AW5">
            <v>1708148.3184222593</v>
          </cell>
          <cell r="AX5">
            <v>1750852.0263828156</v>
          </cell>
          <cell r="AY5">
            <v>1794623.3270423857</v>
          </cell>
          <cell r="AZ5">
            <v>1839488.9102184451</v>
          </cell>
          <cell r="BA5">
            <v>1885476.1329739061</v>
          </cell>
          <cell r="BB5">
            <v>1932613.0362982536</v>
          </cell>
          <cell r="BC5">
            <v>1980928.3622057098</v>
          </cell>
          <cell r="BE5">
            <v>6176675.6888505649</v>
          </cell>
          <cell r="BG5">
            <v>681167.99999999988</v>
          </cell>
          <cell r="BH5">
            <v>699559.53599999985</v>
          </cell>
          <cell r="BI5">
            <v>718447.64347199979</v>
          </cell>
          <cell r="BJ5">
            <v>736408.83455879975</v>
          </cell>
          <cell r="BK5">
            <v>754819.05542276963</v>
          </cell>
          <cell r="BL5">
            <v>773689.53180833883</v>
          </cell>
          <cell r="BM5">
            <v>793031.77010354726</v>
          </cell>
          <cell r="BN5">
            <v>812857.5643561359</v>
          </cell>
          <cell r="BO5">
            <v>833179.00346503919</v>
          </cell>
          <cell r="BP5">
            <v>854008.47855166509</v>
          </cell>
        </row>
        <row r="6">
          <cell r="E6" t="str">
            <v xml:space="preserve">E.L.L. Kinnisvara AS / Rannamõisa Kinnisvara OÜRannamõisa 4a, TallinnMTA üüripind </v>
          </cell>
          <cell r="F6">
            <v>7430</v>
          </cell>
          <cell r="G6">
            <v>100</v>
          </cell>
          <cell r="H6">
            <v>7530</v>
          </cell>
          <cell r="I6">
            <v>0</v>
          </cell>
          <cell r="K6">
            <v>9.59</v>
          </cell>
          <cell r="L6">
            <v>0.4</v>
          </cell>
          <cell r="M6">
            <v>0.39</v>
          </cell>
          <cell r="N6">
            <v>0.28000000000000003</v>
          </cell>
          <cell r="O6">
            <v>0.06</v>
          </cell>
          <cell r="P6">
            <v>0.12</v>
          </cell>
          <cell r="Q6">
            <v>0.01</v>
          </cell>
          <cell r="S6">
            <v>10.85</v>
          </cell>
          <cell r="T6">
            <v>81700.5</v>
          </cell>
          <cell r="U6">
            <v>169.76560999999998</v>
          </cell>
          <cell r="W6">
            <v>1.01</v>
          </cell>
          <cell r="X6">
            <v>3.56</v>
          </cell>
          <cell r="Y6">
            <v>2.44</v>
          </cell>
          <cell r="Z6">
            <v>0.91</v>
          </cell>
          <cell r="AA6">
            <v>0.21</v>
          </cell>
          <cell r="AB6">
            <v>0.03</v>
          </cell>
          <cell r="AD6">
            <v>4.5999999999999996</v>
          </cell>
          <cell r="AE6">
            <v>34638</v>
          </cell>
          <cell r="AF6">
            <v>71.97435999999999</v>
          </cell>
          <cell r="AH6">
            <v>15.45</v>
          </cell>
          <cell r="AI6">
            <v>3.09</v>
          </cell>
          <cell r="AJ6">
            <v>18.54</v>
          </cell>
          <cell r="AK6">
            <v>139606.19999999998</v>
          </cell>
          <cell r="AL6">
            <v>1675274.4</v>
          </cell>
          <cell r="AM6">
            <v>26212348.427039996</v>
          </cell>
          <cell r="AO6">
            <v>1</v>
          </cell>
          <cell r="AQ6">
            <v>0</v>
          </cell>
          <cell r="AR6">
            <v>8890097.4581941999</v>
          </cell>
          <cell r="AT6">
            <v>980406</v>
          </cell>
          <cell r="AU6">
            <v>1006876.9619999999</v>
          </cell>
          <cell r="AV6">
            <v>1034062.6399739998</v>
          </cell>
          <cell r="AW6">
            <v>1059914.2059733497</v>
          </cell>
          <cell r="AX6">
            <v>1086412.0611226833</v>
          </cell>
          <cell r="AY6">
            <v>1113572.3626507504</v>
          </cell>
          <cell r="AZ6">
            <v>1141411.6717170191</v>
          </cell>
          <cell r="BA6">
            <v>1169946.9635099445</v>
          </cell>
          <cell r="BB6">
            <v>1199195.6375976929</v>
          </cell>
          <cell r="BC6">
            <v>1229175.5285376352</v>
          </cell>
          <cell r="BE6">
            <v>3769073.5767459283</v>
          </cell>
          <cell r="BG6">
            <v>415656</v>
          </cell>
          <cell r="BH6">
            <v>426878.71199999994</v>
          </cell>
          <cell r="BI6">
            <v>438404.43722399988</v>
          </cell>
          <cell r="BJ6">
            <v>449364.54815459985</v>
          </cell>
          <cell r="BK6">
            <v>460598.66185846482</v>
          </cell>
          <cell r="BL6">
            <v>472113.62840492639</v>
          </cell>
          <cell r="BM6">
            <v>483916.46911504952</v>
          </cell>
          <cell r="BN6">
            <v>496014.38084292569</v>
          </cell>
          <cell r="BO6">
            <v>508414.7403639988</v>
          </cell>
          <cell r="BP6">
            <v>521125.10887309874</v>
          </cell>
        </row>
        <row r="7">
          <cell r="E7" t="str">
            <v>E.L.L. Kinnisvara AS / Rannamõisa Kinnisvara OÜRannamõisa 4a, TallinnStat üüripind</v>
          </cell>
          <cell r="F7">
            <v>4710</v>
          </cell>
          <cell r="G7">
            <v>100</v>
          </cell>
          <cell r="H7">
            <v>4810</v>
          </cell>
          <cell r="I7">
            <v>0</v>
          </cell>
          <cell r="K7">
            <v>9.59</v>
          </cell>
          <cell r="L7">
            <v>0.4</v>
          </cell>
          <cell r="M7">
            <v>0.39</v>
          </cell>
          <cell r="N7">
            <v>0.28000000000000003</v>
          </cell>
          <cell r="O7">
            <v>0.06</v>
          </cell>
          <cell r="P7">
            <v>0.12</v>
          </cell>
          <cell r="Q7">
            <v>0.01</v>
          </cell>
          <cell r="S7">
            <v>10.85</v>
          </cell>
          <cell r="T7">
            <v>52188.5</v>
          </cell>
          <cell r="U7">
            <v>169.76560999999998</v>
          </cell>
          <cell r="W7">
            <v>1.01</v>
          </cell>
          <cell r="X7">
            <v>3.56</v>
          </cell>
          <cell r="Y7">
            <v>2.44</v>
          </cell>
          <cell r="Z7">
            <v>0.91</v>
          </cell>
          <cell r="AA7">
            <v>0.21</v>
          </cell>
          <cell r="AB7">
            <v>0.03</v>
          </cell>
          <cell r="AD7">
            <v>4.5999999999999996</v>
          </cell>
          <cell r="AE7">
            <v>22126</v>
          </cell>
          <cell r="AF7">
            <v>71.97435999999999</v>
          </cell>
          <cell r="AH7">
            <v>15.45</v>
          </cell>
          <cell r="AI7">
            <v>3.09</v>
          </cell>
          <cell r="AJ7">
            <v>18.54</v>
          </cell>
          <cell r="AK7">
            <v>89177.4</v>
          </cell>
          <cell r="AL7">
            <v>1070128.7999999998</v>
          </cell>
          <cell r="AM7">
            <v>16743877.282079997</v>
          </cell>
          <cell r="AO7">
            <v>1</v>
          </cell>
          <cell r="AQ7">
            <v>0</v>
          </cell>
          <cell r="AR7">
            <v>5678800.6339859385</v>
          </cell>
          <cell r="AT7">
            <v>626262</v>
          </cell>
          <cell r="AU7">
            <v>643171.07399999991</v>
          </cell>
          <cell r="AV7">
            <v>660536.69299799984</v>
          </cell>
          <cell r="AW7">
            <v>677050.11032294983</v>
          </cell>
          <cell r="AX7">
            <v>693976.36308102356</v>
          </cell>
          <cell r="AY7">
            <v>711325.77215804905</v>
          </cell>
          <cell r="AZ7">
            <v>729108.91646200023</v>
          </cell>
          <cell r="BA7">
            <v>747336.63937355019</v>
          </cell>
          <cell r="BB7">
            <v>766020.05535788892</v>
          </cell>
          <cell r="BC7">
            <v>785170.55674183613</v>
          </cell>
          <cell r="BE7">
            <v>2407602.1121046366</v>
          </cell>
          <cell r="BG7">
            <v>265512</v>
          </cell>
          <cell r="BH7">
            <v>272680.82399999996</v>
          </cell>
          <cell r="BI7">
            <v>280043.20624799991</v>
          </cell>
          <cell r="BJ7">
            <v>287044.2864041999</v>
          </cell>
          <cell r="BK7">
            <v>294220.39356430486</v>
          </cell>
          <cell r="BL7">
            <v>301575.90340341243</v>
          </cell>
          <cell r="BM7">
            <v>309115.30098849774</v>
          </cell>
          <cell r="BN7">
            <v>316843.18351321016</v>
          </cell>
          <cell r="BO7">
            <v>324764.26310104039</v>
          </cell>
          <cell r="BP7">
            <v>332883.36967856635</v>
          </cell>
        </row>
        <row r="8">
          <cell r="E8" t="str">
            <v>E.L.L. Kinnisvara AS / Rannamõisa Kinnisvara OÜRannamõisa 4a, TallinnKoondpakkumine</v>
          </cell>
          <cell r="F8">
            <v>12140</v>
          </cell>
          <cell r="G8">
            <v>200</v>
          </cell>
          <cell r="H8">
            <v>12340</v>
          </cell>
          <cell r="I8">
            <v>0</v>
          </cell>
          <cell r="K8">
            <v>9.59</v>
          </cell>
          <cell r="L8">
            <v>0.4</v>
          </cell>
          <cell r="M8">
            <v>0.39</v>
          </cell>
          <cell r="N8">
            <v>0.28000000000000003</v>
          </cell>
          <cell r="O8">
            <v>0.06</v>
          </cell>
          <cell r="P8">
            <v>0.12</v>
          </cell>
          <cell r="Q8">
            <v>0.01</v>
          </cell>
          <cell r="S8">
            <v>10.85</v>
          </cell>
          <cell r="T8">
            <v>133889</v>
          </cell>
          <cell r="U8">
            <v>169.76560999999998</v>
          </cell>
          <cell r="W8">
            <v>1.01</v>
          </cell>
          <cell r="X8">
            <v>3.56</v>
          </cell>
          <cell r="Y8">
            <v>2.44</v>
          </cell>
          <cell r="Z8">
            <v>0.91</v>
          </cell>
          <cell r="AA8">
            <v>0.21</v>
          </cell>
          <cell r="AB8">
            <v>0.03</v>
          </cell>
          <cell r="AD8">
            <v>4.5999999999999996</v>
          </cell>
          <cell r="AE8">
            <v>56763.999999999993</v>
          </cell>
          <cell r="AF8">
            <v>71.97435999999999</v>
          </cell>
          <cell r="AH8">
            <v>15.45</v>
          </cell>
          <cell r="AI8">
            <v>3.09</v>
          </cell>
          <cell r="AJ8">
            <v>18.54</v>
          </cell>
          <cell r="AK8">
            <v>228783.59999999998</v>
          </cell>
          <cell r="AL8">
            <v>2745403.1999999997</v>
          </cell>
          <cell r="AM8">
            <v>42956225.70911999</v>
          </cell>
          <cell r="AO8">
            <v>1</v>
          </cell>
          <cell r="AQ8">
            <v>0</v>
          </cell>
          <cell r="AR8">
            <v>14568898.09218014</v>
          </cell>
          <cell r="AT8">
            <v>1606668</v>
          </cell>
          <cell r="AU8">
            <v>1650048.0359999998</v>
          </cell>
          <cell r="AV8">
            <v>1694599.3329719997</v>
          </cell>
          <cell r="AW8">
            <v>1736964.3162962995</v>
          </cell>
          <cell r="AX8">
            <v>1780388.4242037067</v>
          </cell>
          <cell r="AY8">
            <v>1824898.1348087993</v>
          </cell>
          <cell r="AZ8">
            <v>1870520.588179019</v>
          </cell>
          <cell r="BA8">
            <v>1917283.6028834945</v>
          </cell>
          <cell r="BB8">
            <v>1965215.6929555817</v>
          </cell>
          <cell r="BC8">
            <v>2014346.085279471</v>
          </cell>
          <cell r="BE8">
            <v>6176675.6888505649</v>
          </cell>
          <cell r="BG8">
            <v>681167.99999999988</v>
          </cell>
          <cell r="BH8">
            <v>699559.53599999985</v>
          </cell>
          <cell r="BI8">
            <v>718447.64347199979</v>
          </cell>
          <cell r="BJ8">
            <v>736408.83455879975</v>
          </cell>
          <cell r="BK8">
            <v>754819.05542276963</v>
          </cell>
          <cell r="BL8">
            <v>773689.53180833883</v>
          </cell>
          <cell r="BM8">
            <v>793031.77010354726</v>
          </cell>
          <cell r="BN8">
            <v>812857.5643561359</v>
          </cell>
          <cell r="BO8">
            <v>833179.00346503919</v>
          </cell>
          <cell r="BP8">
            <v>854008.47855166509</v>
          </cell>
        </row>
        <row r="9">
          <cell r="E9" t="str">
            <v xml:space="preserve">E.L.L. Kinnisvara AS / AS JärvevanaValukoja 24, TallinnMTA üüripind </v>
          </cell>
          <cell r="F9">
            <v>7430</v>
          </cell>
          <cell r="G9">
            <v>100</v>
          </cell>
          <cell r="H9">
            <v>7530</v>
          </cell>
          <cell r="I9">
            <v>0</v>
          </cell>
          <cell r="K9">
            <v>8.59</v>
          </cell>
          <cell r="L9">
            <v>0.4</v>
          </cell>
          <cell r="M9">
            <v>0.39</v>
          </cell>
          <cell r="N9">
            <v>0.28000000000000003</v>
          </cell>
          <cell r="O9">
            <v>0.06</v>
          </cell>
          <cell r="P9">
            <v>0.12</v>
          </cell>
          <cell r="Q9">
            <v>0.01</v>
          </cell>
          <cell r="S9">
            <v>9.85</v>
          </cell>
          <cell r="T9">
            <v>74170.5</v>
          </cell>
          <cell r="U9">
            <v>154.11900999999997</v>
          </cell>
          <cell r="W9">
            <v>1.01</v>
          </cell>
          <cell r="X9">
            <v>3.56</v>
          </cell>
          <cell r="Y9">
            <v>2.44</v>
          </cell>
          <cell r="Z9">
            <v>0.91</v>
          </cell>
          <cell r="AA9">
            <v>0.21</v>
          </cell>
          <cell r="AB9">
            <v>0.03</v>
          </cell>
          <cell r="AD9">
            <v>4.5999999999999996</v>
          </cell>
          <cell r="AE9">
            <v>34638</v>
          </cell>
          <cell r="AF9">
            <v>71.97435999999999</v>
          </cell>
          <cell r="AH9">
            <v>14.45</v>
          </cell>
          <cell r="AI9">
            <v>2.89</v>
          </cell>
          <cell r="AJ9">
            <v>17.34</v>
          </cell>
          <cell r="AK9">
            <v>130570.2</v>
          </cell>
          <cell r="AL9">
            <v>1566842.4</v>
          </cell>
          <cell r="AM9">
            <v>24515756.295839999</v>
          </cell>
          <cell r="AO9">
            <v>1</v>
          </cell>
          <cell r="AQ9">
            <v>0</v>
          </cell>
          <cell r="AR9">
            <v>8070733.6371624786</v>
          </cell>
          <cell r="AT9">
            <v>890046</v>
          </cell>
          <cell r="AU9">
            <v>914077.24199999997</v>
          </cell>
          <cell r="AV9">
            <v>938757.32753399992</v>
          </cell>
          <cell r="AW9">
            <v>962226.26072234986</v>
          </cell>
          <cell r="AX9">
            <v>986281.91724040848</v>
          </cell>
          <cell r="AY9">
            <v>1010938.9651714186</v>
          </cell>
          <cell r="AZ9">
            <v>1036212.439300704</v>
          </cell>
          <cell r="BA9">
            <v>1062117.7502832215</v>
          </cell>
          <cell r="BB9">
            <v>1088670.694040302</v>
          </cell>
          <cell r="BC9">
            <v>1115887.4613913095</v>
          </cell>
          <cell r="BE9">
            <v>3769073.5767459283</v>
          </cell>
          <cell r="BG9">
            <v>415656</v>
          </cell>
          <cell r="BH9">
            <v>426878.71199999994</v>
          </cell>
          <cell r="BI9">
            <v>438404.43722399988</v>
          </cell>
          <cell r="BJ9">
            <v>449364.54815459985</v>
          </cell>
          <cell r="BK9">
            <v>460598.66185846482</v>
          </cell>
          <cell r="BL9">
            <v>472113.62840492639</v>
          </cell>
          <cell r="BM9">
            <v>483916.46911504952</v>
          </cell>
          <cell r="BN9">
            <v>496014.38084292569</v>
          </cell>
          <cell r="BO9">
            <v>508414.7403639988</v>
          </cell>
          <cell r="BP9">
            <v>521125.10887309874</v>
          </cell>
        </row>
        <row r="10">
          <cell r="E10" t="str">
            <v>E.L.L. Kinnisvara AS / AS JärvevanaValukoja 24, TallinnStat üüripind</v>
          </cell>
          <cell r="F10">
            <v>4710</v>
          </cell>
          <cell r="G10">
            <v>100</v>
          </cell>
          <cell r="H10">
            <v>4810</v>
          </cell>
          <cell r="I10">
            <v>0</v>
          </cell>
          <cell r="K10">
            <v>8.59</v>
          </cell>
          <cell r="L10">
            <v>0.4</v>
          </cell>
          <cell r="M10">
            <v>0.39</v>
          </cell>
          <cell r="N10">
            <v>0.28000000000000003</v>
          </cell>
          <cell r="O10">
            <v>0.06</v>
          </cell>
          <cell r="P10">
            <v>0.12</v>
          </cell>
          <cell r="Q10">
            <v>0.01</v>
          </cell>
          <cell r="S10">
            <v>9.85</v>
          </cell>
          <cell r="T10">
            <v>47378.5</v>
          </cell>
          <cell r="U10">
            <v>154.11900999999997</v>
          </cell>
          <cell r="W10">
            <v>1.01</v>
          </cell>
          <cell r="X10">
            <v>3.56</v>
          </cell>
          <cell r="Y10">
            <v>2.44</v>
          </cell>
          <cell r="Z10">
            <v>0.91</v>
          </cell>
          <cell r="AA10">
            <v>0.21</v>
          </cell>
          <cell r="AB10">
            <v>0.03</v>
          </cell>
          <cell r="AD10">
            <v>4.5999999999999996</v>
          </cell>
          <cell r="AE10">
            <v>22126</v>
          </cell>
          <cell r="AF10">
            <v>71.97435999999999</v>
          </cell>
          <cell r="AH10">
            <v>14.45</v>
          </cell>
          <cell r="AI10">
            <v>2.89</v>
          </cell>
          <cell r="AJ10">
            <v>17.34</v>
          </cell>
          <cell r="AK10">
            <v>83405.399999999994</v>
          </cell>
          <cell r="AL10">
            <v>1000864.7999999999</v>
          </cell>
          <cell r="AM10">
            <v>15660131.179679999</v>
          </cell>
          <cell r="AO10">
            <v>1</v>
          </cell>
          <cell r="AQ10">
            <v>0</v>
          </cell>
          <cell r="AR10">
            <v>5155408.8704849305</v>
          </cell>
          <cell r="AT10">
            <v>568542</v>
          </cell>
          <cell r="AU10">
            <v>583892.63399999996</v>
          </cell>
          <cell r="AV10">
            <v>599657.73511799995</v>
          </cell>
          <cell r="AW10">
            <v>614649.17849594995</v>
          </cell>
          <cell r="AX10">
            <v>630015.40795834863</v>
          </cell>
          <cell r="AY10">
            <v>645765.79315730731</v>
          </cell>
          <cell r="AZ10">
            <v>661909.93798623991</v>
          </cell>
          <cell r="BA10">
            <v>678457.68643589586</v>
          </cell>
          <cell r="BB10">
            <v>695419.12859679316</v>
          </cell>
          <cell r="BC10">
            <v>712804.60681171296</v>
          </cell>
          <cell r="BE10">
            <v>2407602.1121046366</v>
          </cell>
          <cell r="BG10">
            <v>265512</v>
          </cell>
          <cell r="BH10">
            <v>272680.82399999996</v>
          </cell>
          <cell r="BI10">
            <v>280043.20624799991</v>
          </cell>
          <cell r="BJ10">
            <v>287044.2864041999</v>
          </cell>
          <cell r="BK10">
            <v>294220.39356430486</v>
          </cell>
          <cell r="BL10">
            <v>301575.90340341243</v>
          </cell>
          <cell r="BM10">
            <v>309115.30098849774</v>
          </cell>
          <cell r="BN10">
            <v>316843.18351321016</v>
          </cell>
          <cell r="BO10">
            <v>324764.26310104039</v>
          </cell>
          <cell r="BP10">
            <v>332883.36967856635</v>
          </cell>
        </row>
        <row r="11">
          <cell r="E11" t="str">
            <v>E.L.L. Kinnisvara AS / AS JärvevanaValukoja 24, TallinnKoondpakkumine</v>
          </cell>
          <cell r="F11">
            <v>12140</v>
          </cell>
          <cell r="G11">
            <v>200</v>
          </cell>
          <cell r="H11">
            <v>12340</v>
          </cell>
          <cell r="I11">
            <v>0</v>
          </cell>
          <cell r="K11">
            <v>8.59</v>
          </cell>
          <cell r="L11">
            <v>0.4</v>
          </cell>
          <cell r="M11">
            <v>0.39</v>
          </cell>
          <cell r="N11">
            <v>0.28000000000000003</v>
          </cell>
          <cell r="O11">
            <v>0.06</v>
          </cell>
          <cell r="P11">
            <v>0.12</v>
          </cell>
          <cell r="Q11">
            <v>0.01</v>
          </cell>
          <cell r="S11">
            <v>9.85</v>
          </cell>
          <cell r="T11">
            <v>121549</v>
          </cell>
          <cell r="U11">
            <v>154.11900999999997</v>
          </cell>
          <cell r="W11">
            <v>1.01</v>
          </cell>
          <cell r="X11">
            <v>3.56</v>
          </cell>
          <cell r="Y11">
            <v>2.44</v>
          </cell>
          <cell r="Z11">
            <v>0.91</v>
          </cell>
          <cell r="AA11">
            <v>0.21</v>
          </cell>
          <cell r="AB11">
            <v>0.03</v>
          </cell>
          <cell r="AD11">
            <v>4.5999999999999996</v>
          </cell>
          <cell r="AE11">
            <v>56763.999999999993</v>
          </cell>
          <cell r="AF11">
            <v>71.97435999999999</v>
          </cell>
          <cell r="AH11">
            <v>14.45</v>
          </cell>
          <cell r="AI11">
            <v>2.89</v>
          </cell>
          <cell r="AJ11">
            <v>17.34</v>
          </cell>
          <cell r="AK11">
            <v>213975.6</v>
          </cell>
          <cell r="AL11">
            <v>2567707.2000000002</v>
          </cell>
          <cell r="AM11">
            <v>40175887.47552</v>
          </cell>
          <cell r="AO11">
            <v>1</v>
          </cell>
          <cell r="AQ11">
            <v>0</v>
          </cell>
          <cell r="AR11">
            <v>13226142.507647406</v>
          </cell>
          <cell r="AT11">
            <v>1458588</v>
          </cell>
          <cell r="AU11">
            <v>1497969.8759999999</v>
          </cell>
          <cell r="AV11">
            <v>1538415.0626519998</v>
          </cell>
          <cell r="AW11">
            <v>1576875.4392182997</v>
          </cell>
          <cell r="AX11">
            <v>1616297.325198757</v>
          </cell>
          <cell r="AY11">
            <v>1656704.7583287258</v>
          </cell>
          <cell r="AZ11">
            <v>1698122.3772869438</v>
          </cell>
          <cell r="BA11">
            <v>1740575.4367191172</v>
          </cell>
          <cell r="BB11">
            <v>1784089.8226370949</v>
          </cell>
          <cell r="BC11">
            <v>1828692.068203022</v>
          </cell>
          <cell r="BE11">
            <v>6176675.6888505649</v>
          </cell>
          <cell r="BG11">
            <v>681167.99999999988</v>
          </cell>
          <cell r="BH11">
            <v>699559.53599999985</v>
          </cell>
          <cell r="BI11">
            <v>718447.64347199979</v>
          </cell>
          <cell r="BJ11">
            <v>736408.83455879975</v>
          </cell>
          <cell r="BK11">
            <v>754819.05542276963</v>
          </cell>
          <cell r="BL11">
            <v>773689.53180833883</v>
          </cell>
          <cell r="BM11">
            <v>793031.77010354726</v>
          </cell>
          <cell r="BN11">
            <v>812857.5643561359</v>
          </cell>
          <cell r="BO11">
            <v>833179.00346503919</v>
          </cell>
          <cell r="BP11">
            <v>854008.47855166509</v>
          </cell>
        </row>
        <row r="12">
          <cell r="E12" t="str">
            <v>AS YIT Ehitus / Ühiselamu Projekt OÜPärnu mnt 156/Vaari 1, TallinnKoondpakkumine</v>
          </cell>
          <cell r="F12">
            <v>12388</v>
          </cell>
          <cell r="G12">
            <v>0</v>
          </cell>
          <cell r="H12">
            <v>12388</v>
          </cell>
          <cell r="I12">
            <v>12.782329707412474</v>
          </cell>
          <cell r="K12">
            <v>11.491953523449185</v>
          </cell>
          <cell r="L12">
            <v>0.15722265540117342</v>
          </cell>
          <cell r="M12">
            <v>0.57648306980430253</v>
          </cell>
          <cell r="N12">
            <v>0.13165799598634848</v>
          </cell>
          <cell r="O12">
            <v>0.25564659414824947</v>
          </cell>
          <cell r="P12">
            <v>0.12462771464727161</v>
          </cell>
          <cell r="Q12">
            <v>1.5338795648894968E-2</v>
          </cell>
          <cell r="R12">
            <v>8.1813926582441354E-4</v>
          </cell>
          <cell r="S12">
            <v>12.753748488351249</v>
          </cell>
          <cell r="T12">
            <v>157993.43627369526</v>
          </cell>
          <cell r="U12">
            <v>199.55280109783664</v>
          </cell>
          <cell r="W12">
            <v>0.76566154947400722</v>
          </cell>
          <cell r="X12">
            <v>3.5151406695384302</v>
          </cell>
          <cell r="Y12">
            <v>2.5564659414824948</v>
          </cell>
          <cell r="Z12">
            <v>0.76693978244474836</v>
          </cell>
          <cell r="AA12">
            <v>0.19173494561118709</v>
          </cell>
          <cell r="AB12">
            <v>7.6693978244474839E-3</v>
          </cell>
          <cell r="AC12">
            <v>0</v>
          </cell>
          <cell r="AD12">
            <v>4.288471616836885</v>
          </cell>
          <cell r="AE12">
            <v>53125.586389375334</v>
          </cell>
          <cell r="AF12">
            <v>67.100000000000009</v>
          </cell>
          <cell r="AH12">
            <v>17.042220105188136</v>
          </cell>
          <cell r="AI12">
            <v>3.4084440210376274</v>
          </cell>
          <cell r="AJ12">
            <v>20.450664126225764</v>
          </cell>
          <cell r="AK12">
            <v>253342.82719568477</v>
          </cell>
          <cell r="AL12">
            <v>3040113.9263482173</v>
          </cell>
          <cell r="AM12">
            <v>47567446.560000017</v>
          </cell>
          <cell r="AO12">
            <v>1</v>
          </cell>
          <cell r="AQ12">
            <v>0</v>
          </cell>
          <cell r="AR12">
            <v>17191780.297894701</v>
          </cell>
          <cell r="AT12">
            <v>1895921.2352843431</v>
          </cell>
          <cell r="AU12">
            <v>1947111.1086370202</v>
          </cell>
          <cell r="AV12">
            <v>1999683.1085702197</v>
          </cell>
          <cell r="AW12">
            <v>2049675.186284475</v>
          </cell>
          <cell r="AX12">
            <v>2100917.0659415866</v>
          </cell>
          <cell r="AY12">
            <v>2153439.9925901261</v>
          </cell>
          <cell r="AZ12">
            <v>2207275.9924048791</v>
          </cell>
          <cell r="BA12">
            <v>2262457.8922150009</v>
          </cell>
          <cell r="BB12">
            <v>2319019.3395203757</v>
          </cell>
          <cell r="BC12">
            <v>2376994.823008385</v>
          </cell>
          <cell r="BE12">
            <v>5780768.055584264</v>
          </cell>
          <cell r="BG12">
            <v>637507.03667250404</v>
          </cell>
          <cell r="BH12">
            <v>654719.72666266165</v>
          </cell>
          <cell r="BI12">
            <v>672397.15928255348</v>
          </cell>
          <cell r="BJ12">
            <v>689207.08826461725</v>
          </cell>
          <cell r="BK12">
            <v>706437.26547123259</v>
          </cell>
          <cell r="BL12">
            <v>724098.19710801332</v>
          </cell>
          <cell r="BM12">
            <v>742200.65203571355</v>
          </cell>
          <cell r="BN12">
            <v>760755.66833660635</v>
          </cell>
          <cell r="BO12">
            <v>779774.56004502147</v>
          </cell>
          <cell r="BP12">
            <v>799268.92404614692</v>
          </cell>
        </row>
        <row r="13">
          <cell r="E13" t="str">
            <v xml:space="preserve">Zelluloosi Kinnisvara OÜTartu mnt 80j, TallinnMTA üüripind </v>
          </cell>
          <cell r="F13">
            <v>7355</v>
          </cell>
          <cell r="H13">
            <v>7355</v>
          </cell>
          <cell r="I13">
            <v>20</v>
          </cell>
          <cell r="K13">
            <v>7.5</v>
          </cell>
          <cell r="M13">
            <v>0.3</v>
          </cell>
          <cell r="N13">
            <v>0.2</v>
          </cell>
          <cell r="S13">
            <v>8</v>
          </cell>
          <cell r="T13">
            <v>58840</v>
          </cell>
          <cell r="U13">
            <v>125.1728</v>
          </cell>
          <cell r="X13">
            <v>2.5</v>
          </cell>
          <cell r="Y13">
            <v>2.5</v>
          </cell>
          <cell r="AD13">
            <v>2.5</v>
          </cell>
          <cell r="AE13">
            <v>18387.5</v>
          </cell>
          <cell r="AF13">
            <v>39.116500000000002</v>
          </cell>
          <cell r="AH13">
            <v>10.5</v>
          </cell>
          <cell r="AI13">
            <v>2.1</v>
          </cell>
          <cell r="AJ13">
            <v>12.6</v>
          </cell>
          <cell r="AK13">
            <v>92673</v>
          </cell>
          <cell r="AL13">
            <v>1112076</v>
          </cell>
          <cell r="AM13">
            <v>17400208.341600001</v>
          </cell>
          <cell r="AO13">
            <v>1</v>
          </cell>
          <cell r="AP13">
            <v>115090.47365945319</v>
          </cell>
          <cell r="AQ13">
            <v>1.303993583270487</v>
          </cell>
          <cell r="AR13">
            <v>6402572.0092306267</v>
          </cell>
          <cell r="AT13">
            <v>706080</v>
          </cell>
          <cell r="AU13">
            <v>725144.15999999992</v>
          </cell>
          <cell r="AV13">
            <v>744723.0523199999</v>
          </cell>
          <cell r="AW13">
            <v>763341.1286279998</v>
          </cell>
          <cell r="AX13">
            <v>782424.65684369975</v>
          </cell>
          <cell r="AY13">
            <v>801985.27326479217</v>
          </cell>
          <cell r="AZ13">
            <v>822034.90509641194</v>
          </cell>
          <cell r="BA13">
            <v>842585.77772382216</v>
          </cell>
          <cell r="BB13">
            <v>863650.42216691759</v>
          </cell>
          <cell r="BC13">
            <v>885241.6827210905</v>
          </cell>
          <cell r="BE13">
            <v>3044417.8549425676</v>
          </cell>
          <cell r="BG13">
            <v>335740.47365945322</v>
          </cell>
          <cell r="BH13">
            <v>344805.46644825843</v>
          </cell>
          <cell r="BI13">
            <v>354115.21404236136</v>
          </cell>
          <cell r="BJ13">
            <v>362968.09439342038</v>
          </cell>
          <cell r="BK13">
            <v>372042.29675325588</v>
          </cell>
          <cell r="BL13">
            <v>381343.35417208727</v>
          </cell>
          <cell r="BM13">
            <v>390876.9380263894</v>
          </cell>
          <cell r="BN13">
            <v>400648.86147704913</v>
          </cell>
          <cell r="BO13">
            <v>410665.08301397529</v>
          </cell>
          <cell r="BP13">
            <v>420931.71008932462</v>
          </cell>
        </row>
        <row r="14">
          <cell r="E14" t="str">
            <v>Zelluloosi Kinnisvara OÜTartu mnt 80j, TallinnStat üüripind</v>
          </cell>
          <cell r="F14">
            <v>4670</v>
          </cell>
          <cell r="H14">
            <v>4670</v>
          </cell>
          <cell r="I14">
            <v>20</v>
          </cell>
          <cell r="K14">
            <v>7.5</v>
          </cell>
          <cell r="M14">
            <v>0.3</v>
          </cell>
          <cell r="N14">
            <v>0.2</v>
          </cell>
          <cell r="S14">
            <v>8</v>
          </cell>
          <cell r="T14">
            <v>37360</v>
          </cell>
          <cell r="U14">
            <v>125.1728</v>
          </cell>
          <cell r="X14">
            <v>2.5</v>
          </cell>
          <cell r="Y14">
            <v>2.5</v>
          </cell>
          <cell r="AD14">
            <v>2.5</v>
          </cell>
          <cell r="AE14">
            <v>11675</v>
          </cell>
          <cell r="AF14">
            <v>39.116500000000002</v>
          </cell>
          <cell r="AH14">
            <v>10.5</v>
          </cell>
          <cell r="AI14">
            <v>2.1</v>
          </cell>
          <cell r="AJ14">
            <v>12.6</v>
          </cell>
          <cell r="AK14">
            <v>58842</v>
          </cell>
          <cell r="AL14">
            <v>706104</v>
          </cell>
          <cell r="AM14">
            <v>11048126.8464</v>
          </cell>
          <cell r="AO14">
            <v>1</v>
          </cell>
          <cell r="AP14">
            <v>168680.4</v>
          </cell>
          <cell r="AQ14">
            <v>3.01</v>
          </cell>
          <cell r="AR14">
            <v>4065263.260789535</v>
          </cell>
          <cell r="AT14">
            <v>448320</v>
          </cell>
          <cell r="AU14">
            <v>460424.63999999996</v>
          </cell>
          <cell r="AV14">
            <v>472856.1052799999</v>
          </cell>
          <cell r="AW14">
            <v>484677.50791199988</v>
          </cell>
          <cell r="AX14">
            <v>496794.44560979982</v>
          </cell>
          <cell r="AY14">
            <v>509214.30675004475</v>
          </cell>
          <cell r="AZ14">
            <v>521944.66441879584</v>
          </cell>
          <cell r="BA14">
            <v>534993.28102926572</v>
          </cell>
          <cell r="BB14">
            <v>548368.11305499729</v>
          </cell>
          <cell r="BC14">
            <v>562077.3158813722</v>
          </cell>
          <cell r="BE14">
            <v>2799950.0708687929</v>
          </cell>
          <cell r="BG14">
            <v>308780.40000000002</v>
          </cell>
          <cell r="BH14">
            <v>317117.47080000001</v>
          </cell>
          <cell r="BI14">
            <v>325679.64251159999</v>
          </cell>
          <cell r="BJ14">
            <v>333821.63357438997</v>
          </cell>
          <cell r="BK14">
            <v>342167.17441374972</v>
          </cell>
          <cell r="BL14">
            <v>350721.35377409344</v>
          </cell>
          <cell r="BM14">
            <v>359489.38761844573</v>
          </cell>
          <cell r="BN14">
            <v>368476.62230890687</v>
          </cell>
          <cell r="BO14">
            <v>377688.53786662949</v>
          </cell>
          <cell r="BP14">
            <v>387130.75131329522</v>
          </cell>
        </row>
        <row r="15">
          <cell r="E15" t="str">
            <v>Zelluloosi Kinnisvara OÜTartu mnt 80j, TallinnKoondpakkumine</v>
          </cell>
          <cell r="F15">
            <v>12025</v>
          </cell>
          <cell r="H15">
            <v>12025</v>
          </cell>
          <cell r="I15">
            <v>20</v>
          </cell>
          <cell r="K15">
            <v>7.5</v>
          </cell>
          <cell r="M15">
            <v>0.3</v>
          </cell>
          <cell r="N15">
            <v>0.2</v>
          </cell>
          <cell r="S15">
            <v>8</v>
          </cell>
          <cell r="T15">
            <v>96200</v>
          </cell>
          <cell r="U15">
            <v>125.1728</v>
          </cell>
          <cell r="X15">
            <v>2.5</v>
          </cell>
          <cell r="Y15">
            <v>2.5</v>
          </cell>
          <cell r="AD15">
            <v>2.5</v>
          </cell>
          <cell r="AE15">
            <v>30062.5</v>
          </cell>
          <cell r="AF15">
            <v>39.116500000000002</v>
          </cell>
          <cell r="AH15">
            <v>10.5</v>
          </cell>
          <cell r="AI15">
            <v>2.1</v>
          </cell>
          <cell r="AJ15">
            <v>12.6</v>
          </cell>
          <cell r="AK15">
            <v>151515</v>
          </cell>
          <cell r="AL15">
            <v>1818180</v>
          </cell>
          <cell r="AM15">
            <v>28448335.187999997</v>
          </cell>
          <cell r="AO15">
            <v>1</v>
          </cell>
          <cell r="AP15">
            <v>193220.55319468767</v>
          </cell>
          <cell r="AQ15">
            <v>1.3390197726589583</v>
          </cell>
          <cell r="AR15">
            <v>10467835.270020163</v>
          </cell>
          <cell r="AT15">
            <v>1154400</v>
          </cell>
          <cell r="AU15">
            <v>1185568.7999999998</v>
          </cell>
          <cell r="AV15">
            <v>1217579.1575999998</v>
          </cell>
          <cell r="AW15">
            <v>1248018.6365399996</v>
          </cell>
          <cell r="AX15">
            <v>1279219.1024534996</v>
          </cell>
          <cell r="AY15">
            <v>1311199.580014837</v>
          </cell>
          <cell r="AZ15">
            <v>1343979.5695152078</v>
          </cell>
          <cell r="BA15">
            <v>1377579.0587530879</v>
          </cell>
          <cell r="BB15">
            <v>1412018.535221915</v>
          </cell>
          <cell r="BC15">
            <v>1447318.9986024627</v>
          </cell>
          <cell r="BE15">
            <v>5023278.3223180277</v>
          </cell>
          <cell r="BG15">
            <v>553970.5531946877</v>
          </cell>
          <cell r="BH15">
            <v>568927.75813094422</v>
          </cell>
          <cell r="BI15">
            <v>584288.80760047969</v>
          </cell>
          <cell r="BJ15">
            <v>598896.02779049159</v>
          </cell>
          <cell r="BK15">
            <v>613868.42848525383</v>
          </cell>
          <cell r="BL15">
            <v>629215.13919738517</v>
          </cell>
          <cell r="BM15">
            <v>644945.5176773197</v>
          </cell>
          <cell r="BN15">
            <v>661069.15561925259</v>
          </cell>
          <cell r="BO15">
            <v>677595.88450973388</v>
          </cell>
          <cell r="BP15">
            <v>694535.78162247711</v>
          </cell>
        </row>
        <row r="16">
          <cell r="E16" t="str">
            <v xml:space="preserve">Fausto Kinnisvara OÜTartu mnt 80p, TallinnMTA üüripind </v>
          </cell>
          <cell r="F16">
            <v>7420</v>
          </cell>
          <cell r="G16">
            <v>168</v>
          </cell>
          <cell r="H16">
            <v>7588</v>
          </cell>
          <cell r="I16">
            <v>76.693978244474835</v>
          </cell>
          <cell r="K16">
            <v>8.1806910127439831</v>
          </cell>
          <cell r="L16">
            <v>9.5867472805593545E-2</v>
          </cell>
          <cell r="M16">
            <v>0.14060562678153721</v>
          </cell>
          <cell r="N16">
            <v>0.12782329707412474</v>
          </cell>
          <cell r="O16">
            <v>0.17895261590377462</v>
          </cell>
          <cell r="P16">
            <v>0.10225863765929979</v>
          </cell>
          <cell r="Q16">
            <v>1.917349456111871E-2</v>
          </cell>
          <cell r="S16">
            <v>8.8453721575294342</v>
          </cell>
          <cell r="T16">
            <v>67118.683931333348</v>
          </cell>
          <cell r="U16">
            <v>138.40000000000003</v>
          </cell>
          <cell r="W16">
            <v>0.70302813390768604</v>
          </cell>
          <cell r="X16">
            <v>3.0677591297789935</v>
          </cell>
          <cell r="Y16">
            <v>1.3421446192783097</v>
          </cell>
          <cell r="Z16">
            <v>1.4699679163524344</v>
          </cell>
          <cell r="AA16">
            <v>0.25564659414824947</v>
          </cell>
          <cell r="AB16">
            <v>1.2782329707412474E-2</v>
          </cell>
          <cell r="AD16">
            <v>3.783569593394092</v>
          </cell>
          <cell r="AE16">
            <v>28709.72607467437</v>
          </cell>
          <cell r="AF16">
            <v>59.199999999999996</v>
          </cell>
          <cell r="AH16">
            <v>12.628941750923527</v>
          </cell>
          <cell r="AI16">
            <v>2.5257883501847056</v>
          </cell>
          <cell r="AJ16">
            <v>15.154730101108232</v>
          </cell>
          <cell r="AK16">
            <v>114994.09200720926</v>
          </cell>
          <cell r="AL16">
            <v>1379929.1040865111</v>
          </cell>
          <cell r="AM16">
            <v>21591198.720000003</v>
          </cell>
          <cell r="AO16">
            <v>1</v>
          </cell>
          <cell r="AQ16">
            <v>0</v>
          </cell>
          <cell r="AR16">
            <v>7303402.5668788636</v>
          </cell>
          <cell r="AT16">
            <v>805424.20717600011</v>
          </cell>
          <cell r="AU16">
            <v>827170.66076975199</v>
          </cell>
          <cell r="AV16">
            <v>849504.26861053519</v>
          </cell>
          <cell r="AW16">
            <v>870741.87532579852</v>
          </cell>
          <cell r="AX16">
            <v>892510.4222089434</v>
          </cell>
          <cell r="AY16">
            <v>914823.18276416697</v>
          </cell>
          <cell r="AZ16">
            <v>937693.76233327109</v>
          </cell>
          <cell r="BA16">
            <v>961136.10639160278</v>
          </cell>
          <cell r="BB16">
            <v>985164.50905139279</v>
          </cell>
          <cell r="BC16">
            <v>1009793.6217776776</v>
          </cell>
          <cell r="BE16">
            <v>3123998.7858325765</v>
          </cell>
          <cell r="BG16">
            <v>344516.71289609245</v>
          </cell>
          <cell r="BH16">
            <v>353818.66414428689</v>
          </cell>
          <cell r="BI16">
            <v>363371.76807618258</v>
          </cell>
          <cell r="BJ16">
            <v>372456.06227808713</v>
          </cell>
          <cell r="BK16">
            <v>381767.46383503929</v>
          </cell>
          <cell r="BL16">
            <v>391311.65043091524</v>
          </cell>
          <cell r="BM16">
            <v>401094.44169168809</v>
          </cell>
          <cell r="BN16">
            <v>411121.80273398024</v>
          </cell>
          <cell r="BO16">
            <v>421399.84780232969</v>
          </cell>
          <cell r="BP16">
            <v>431934.84399738791</v>
          </cell>
        </row>
        <row r="17">
          <cell r="E17" t="str">
            <v>Fausto Kinnisvara OÜTartu mnt 80p, TallinnStat üüripind</v>
          </cell>
          <cell r="F17">
            <v>4740</v>
          </cell>
          <cell r="G17">
            <v>107</v>
          </cell>
          <cell r="H17">
            <v>4847</v>
          </cell>
          <cell r="I17">
            <v>76.693978244474835</v>
          </cell>
          <cell r="K17">
            <v>8.1806910127439831</v>
          </cell>
          <cell r="L17">
            <v>9.5867472805593545E-2</v>
          </cell>
          <cell r="M17">
            <v>0.14060562678153721</v>
          </cell>
          <cell r="N17">
            <v>0.12782329707412474</v>
          </cell>
          <cell r="O17">
            <v>0.17895261590377462</v>
          </cell>
          <cell r="P17">
            <v>0.10225863765929979</v>
          </cell>
          <cell r="Q17">
            <v>1.917349456111871E-2</v>
          </cell>
          <cell r="S17">
            <v>8.8453721575294342</v>
          </cell>
          <cell r="T17">
            <v>42873.518847545165</v>
          </cell>
          <cell r="U17">
            <v>138.40000000000003</v>
          </cell>
          <cell r="W17">
            <v>0.70302813390768604</v>
          </cell>
          <cell r="X17">
            <v>3.0677591297789935</v>
          </cell>
          <cell r="Y17">
            <v>1.3421446192783097</v>
          </cell>
          <cell r="Z17">
            <v>1.4699679163524344</v>
          </cell>
          <cell r="AA17">
            <v>0.25564659414824947</v>
          </cell>
          <cell r="AB17">
            <v>1.2782329707412474E-2</v>
          </cell>
          <cell r="AD17">
            <v>3.783569593394092</v>
          </cell>
          <cell r="AE17">
            <v>18338.961819181164</v>
          </cell>
          <cell r="AF17">
            <v>59.199999999999996</v>
          </cell>
          <cell r="AH17">
            <v>12.628941750923527</v>
          </cell>
          <cell r="AI17">
            <v>2.5257883501847056</v>
          </cell>
          <cell r="AJ17">
            <v>15.154730101108232</v>
          </cell>
          <cell r="AK17">
            <v>73454.976800071599</v>
          </cell>
          <cell r="AL17">
            <v>881459.72160085919</v>
          </cell>
          <cell r="AM17">
            <v>13791847.680000003</v>
          </cell>
          <cell r="AO17">
            <v>1</v>
          </cell>
          <cell r="AQ17">
            <v>0</v>
          </cell>
          <cell r="AR17">
            <v>4665207.2010624465</v>
          </cell>
          <cell r="AT17">
            <v>514482.22617054195</v>
          </cell>
          <cell r="AU17">
            <v>528373.24627714651</v>
          </cell>
          <cell r="AV17">
            <v>542639.32392662938</v>
          </cell>
          <cell r="AW17">
            <v>556205.3070247951</v>
          </cell>
          <cell r="AX17">
            <v>570110.43970041489</v>
          </cell>
          <cell r="AY17">
            <v>584363.20069292525</v>
          </cell>
          <cell r="AZ17">
            <v>598972.28071024828</v>
          </cell>
          <cell r="BA17">
            <v>613946.58772800444</v>
          </cell>
          <cell r="BB17">
            <v>629295.25242120447</v>
          </cell>
          <cell r="BC17">
            <v>645027.63373173447</v>
          </cell>
          <cell r="BE17">
            <v>1995522.1553677518</v>
          </cell>
          <cell r="BG17">
            <v>220067.54183017398</v>
          </cell>
          <cell r="BH17">
            <v>226009.36545958868</v>
          </cell>
          <cell r="BI17">
            <v>232111.61832699756</v>
          </cell>
          <cell r="BJ17">
            <v>237914.40878517248</v>
          </cell>
          <cell r="BK17">
            <v>243862.26900480175</v>
          </cell>
          <cell r="BL17">
            <v>249958.82572992178</v>
          </cell>
          <cell r="BM17">
            <v>256207.79637316981</v>
          </cell>
          <cell r="BN17">
            <v>262612.99128249905</v>
          </cell>
          <cell r="BO17">
            <v>269178.31606456148</v>
          </cell>
          <cell r="BP17">
            <v>275907.7739661755</v>
          </cell>
        </row>
        <row r="18">
          <cell r="E18" t="str">
            <v>Fausto Kinnisvara OÜTartu mnt 80p, TallinnKoondpakkumine</v>
          </cell>
          <cell r="F18">
            <v>12160</v>
          </cell>
          <cell r="G18">
            <v>275</v>
          </cell>
          <cell r="H18">
            <v>12435</v>
          </cell>
          <cell r="I18">
            <v>76.693978244474835</v>
          </cell>
          <cell r="K18">
            <v>8.1806910127439831</v>
          </cell>
          <cell r="L18">
            <v>9.5867472805593545E-2</v>
          </cell>
          <cell r="M18">
            <v>0.14060562678153721</v>
          </cell>
          <cell r="N18">
            <v>0.12782329707412474</v>
          </cell>
          <cell r="O18">
            <v>0.17895261590377462</v>
          </cell>
          <cell r="P18">
            <v>0.10225863765929979</v>
          </cell>
          <cell r="Q18">
            <v>1.917349456111871E-2</v>
          </cell>
          <cell r="S18">
            <v>8.8453721575294342</v>
          </cell>
          <cell r="T18">
            <v>109992.20277887852</v>
          </cell>
          <cell r="U18">
            <v>138.40000000000003</v>
          </cell>
          <cell r="W18">
            <v>0.70302813390768604</v>
          </cell>
          <cell r="X18">
            <v>3.0677591297789935</v>
          </cell>
          <cell r="Y18">
            <v>1.3421446192783097</v>
          </cell>
          <cell r="Z18">
            <v>1.4699679163524344</v>
          </cell>
          <cell r="AA18">
            <v>0.25564659414824947</v>
          </cell>
          <cell r="AB18">
            <v>1.2782329707412474E-2</v>
          </cell>
          <cell r="AD18">
            <v>3.783569593394092</v>
          </cell>
          <cell r="AE18">
            <v>47048.687893855531</v>
          </cell>
          <cell r="AF18">
            <v>59.199999999999996</v>
          </cell>
          <cell r="AH18">
            <v>12.628941750923527</v>
          </cell>
          <cell r="AI18">
            <v>2.5257883501847056</v>
          </cell>
          <cell r="AJ18">
            <v>15.154730101108232</v>
          </cell>
          <cell r="AK18">
            <v>188449.06880728086</v>
          </cell>
          <cell r="AL18">
            <v>2261388.8256873703</v>
          </cell>
          <cell r="AM18">
            <v>35383046.400000006</v>
          </cell>
          <cell r="AO18">
            <v>1</v>
          </cell>
          <cell r="AQ18">
            <v>0</v>
          </cell>
          <cell r="AR18">
            <v>11968609.767941311</v>
          </cell>
          <cell r="AT18">
            <v>1319906.4333465423</v>
          </cell>
          <cell r="AU18">
            <v>1355543.9070468987</v>
          </cell>
          <cell r="AV18">
            <v>1392143.5925371649</v>
          </cell>
          <cell r="AW18">
            <v>1426947.1823505939</v>
          </cell>
          <cell r="AX18">
            <v>1462620.8619093585</v>
          </cell>
          <cell r="AY18">
            <v>1499186.3834570923</v>
          </cell>
          <cell r="AZ18">
            <v>1536666.0430435196</v>
          </cell>
          <cell r="BA18">
            <v>1575082.6941196076</v>
          </cell>
          <cell r="BB18">
            <v>1614459.7614725977</v>
          </cell>
          <cell r="BC18">
            <v>1654821.2555094126</v>
          </cell>
          <cell r="BE18">
            <v>5119520.9412003262</v>
          </cell>
          <cell r="BG18">
            <v>564584.25472626637</v>
          </cell>
          <cell r="BH18">
            <v>579828.02960387548</v>
          </cell>
          <cell r="BI18">
            <v>595483.38640318008</v>
          </cell>
          <cell r="BJ18">
            <v>610370.47106325952</v>
          </cell>
          <cell r="BK18">
            <v>625629.73283984093</v>
          </cell>
          <cell r="BL18">
            <v>641270.47616083687</v>
          </cell>
          <cell r="BM18">
            <v>657302.23806485778</v>
          </cell>
          <cell r="BN18">
            <v>673734.79401647917</v>
          </cell>
          <cell r="BO18">
            <v>690578.16386689106</v>
          </cell>
          <cell r="BP18">
            <v>707842.6179635633</v>
          </cell>
        </row>
        <row r="19">
          <cell r="E19" t="str">
            <v xml:space="preserve">BC 25 OÜVäike-Paala 1, TallinnMTA üüripind </v>
          </cell>
          <cell r="F19">
            <v>7430</v>
          </cell>
          <cell r="H19">
            <v>7430</v>
          </cell>
          <cell r="I19">
            <v>63.911648537062369</v>
          </cell>
          <cell r="K19">
            <v>11.440185088134164</v>
          </cell>
          <cell r="L19">
            <v>0.10289775414467042</v>
          </cell>
          <cell r="M19">
            <v>0.14060562678153721</v>
          </cell>
          <cell r="N19">
            <v>0.79889560671327964</v>
          </cell>
          <cell r="O19">
            <v>0.31955824268531186</v>
          </cell>
          <cell r="P19">
            <v>0</v>
          </cell>
          <cell r="Q19">
            <v>6.3911648537062372E-3</v>
          </cell>
          <cell r="R19">
            <v>0</v>
          </cell>
          <cell r="S19">
            <v>12.808533483312672</v>
          </cell>
          <cell r="T19">
            <v>95167.403781013156</v>
          </cell>
          <cell r="U19">
            <v>200.41000000000005</v>
          </cell>
          <cell r="W19">
            <v>6.3911648537062368E-2</v>
          </cell>
          <cell r="X19">
            <v>1.23988598161901</v>
          </cell>
          <cell r="Y19">
            <v>0.47933736402796778</v>
          </cell>
          <cell r="Z19">
            <v>0.69663696905397987</v>
          </cell>
          <cell r="AA19">
            <v>6.3911648537062368E-2</v>
          </cell>
          <cell r="AB19">
            <v>0.29399358327048686</v>
          </cell>
          <cell r="AC19">
            <v>0</v>
          </cell>
          <cell r="AD19">
            <v>1.5977912134265591</v>
          </cell>
          <cell r="AE19">
            <v>11871.588715759333</v>
          </cell>
          <cell r="AF19">
            <v>24.999999999999996</v>
          </cell>
          <cell r="AH19">
            <v>14.406324696739231</v>
          </cell>
          <cell r="AI19">
            <v>2.8812649393478464</v>
          </cell>
          <cell r="AJ19">
            <v>17.287589636087077</v>
          </cell>
          <cell r="AK19">
            <v>128446.79099612698</v>
          </cell>
          <cell r="AL19">
            <v>1541361.4919535238</v>
          </cell>
          <cell r="AM19">
            <v>24117066.720000006</v>
          </cell>
          <cell r="AO19">
            <v>0.6</v>
          </cell>
          <cell r="AQ19">
            <v>0</v>
          </cell>
          <cell r="AR19">
            <v>9910769.4540478941</v>
          </cell>
          <cell r="AT19">
            <v>1142008.8453721579</v>
          </cell>
          <cell r="AU19">
            <v>1160509.3886671867</v>
          </cell>
          <cell r="AV19">
            <v>1179309.6407635952</v>
          </cell>
          <cell r="AW19">
            <v>1196999.2853750491</v>
          </cell>
          <cell r="AX19">
            <v>1214954.2746556748</v>
          </cell>
          <cell r="AY19">
            <v>1233178.5887755097</v>
          </cell>
          <cell r="AZ19">
            <v>1251676.2676071422</v>
          </cell>
          <cell r="BA19">
            <v>1270451.4116212493</v>
          </cell>
          <cell r="BB19">
            <v>1289508.1827955679</v>
          </cell>
          <cell r="BC19">
            <v>1308850.8055375014</v>
          </cell>
          <cell r="BE19">
            <v>1291786.2273388656</v>
          </cell>
          <cell r="BG19">
            <v>142459.06458911201</v>
          </cell>
          <cell r="BH19">
            <v>146305.45933301802</v>
          </cell>
          <cell r="BI19">
            <v>150255.7067350095</v>
          </cell>
          <cell r="BJ19">
            <v>154012.09940338472</v>
          </cell>
          <cell r="BK19">
            <v>157862.40188846932</v>
          </cell>
          <cell r="BL19">
            <v>161808.96193568103</v>
          </cell>
          <cell r="BM19">
            <v>165854.18598407303</v>
          </cell>
          <cell r="BN19">
            <v>170000.54063367486</v>
          </cell>
          <cell r="BO19">
            <v>174250.55414951671</v>
          </cell>
          <cell r="BP19">
            <v>178606.81800325462</v>
          </cell>
        </row>
        <row r="20">
          <cell r="E20" t="str">
            <v>BC 25 OÜVäike-Paala 1, TallinnStat üüripind</v>
          </cell>
          <cell r="F20">
            <v>4918</v>
          </cell>
          <cell r="H20">
            <v>4918</v>
          </cell>
          <cell r="I20">
            <v>63.911648537062369</v>
          </cell>
          <cell r="K20">
            <v>11.440185088134164</v>
          </cell>
          <cell r="L20">
            <v>0.10289775414467042</v>
          </cell>
          <cell r="M20">
            <v>0.14060562678153721</v>
          </cell>
          <cell r="N20">
            <v>0.79889560671327964</v>
          </cell>
          <cell r="O20">
            <v>0.31955824268531186</v>
          </cell>
          <cell r="P20">
            <v>0</v>
          </cell>
          <cell r="Q20">
            <v>6.3911648537062372E-3</v>
          </cell>
          <cell r="R20">
            <v>0</v>
          </cell>
          <cell r="S20">
            <v>12.808533483312672</v>
          </cell>
          <cell r="T20">
            <v>62992.367670931722</v>
          </cell>
          <cell r="U20">
            <v>200.41000000000005</v>
          </cell>
          <cell r="W20">
            <v>6.3911648537062368E-2</v>
          </cell>
          <cell r="X20">
            <v>1.23988598161901</v>
          </cell>
          <cell r="Y20">
            <v>0.47933736402796778</v>
          </cell>
          <cell r="Z20">
            <v>0.69663696905397987</v>
          </cell>
          <cell r="AA20">
            <v>6.3911648537062368E-2</v>
          </cell>
          <cell r="AB20">
            <v>0.29399358327048686</v>
          </cell>
          <cell r="AC20">
            <v>0</v>
          </cell>
          <cell r="AD20">
            <v>1.5977912134265591</v>
          </cell>
          <cell r="AE20">
            <v>7857.9371876318173</v>
          </cell>
          <cell r="AF20">
            <v>24.999999999999996</v>
          </cell>
          <cell r="AH20">
            <v>14.406324696739231</v>
          </cell>
          <cell r="AI20">
            <v>2.8812649393478464</v>
          </cell>
          <cell r="AJ20">
            <v>17.287589636087077</v>
          </cell>
          <cell r="AK20">
            <v>85020.365830276249</v>
          </cell>
          <cell r="AL20">
            <v>1020244.389963315</v>
          </cell>
          <cell r="AM20">
            <v>15963355.872000003</v>
          </cell>
          <cell r="AO20">
            <v>0.6</v>
          </cell>
          <cell r="AQ20">
            <v>0</v>
          </cell>
          <cell r="AR20">
            <v>6560049.0141329141</v>
          </cell>
          <cell r="AT20">
            <v>755908.41205118061</v>
          </cell>
          <cell r="AU20">
            <v>768154.12832640973</v>
          </cell>
          <cell r="AV20">
            <v>780598.22520529758</v>
          </cell>
          <cell r="AW20">
            <v>792307.19858337694</v>
          </cell>
          <cell r="AX20">
            <v>804191.80656212755</v>
          </cell>
          <cell r="AY20">
            <v>816254.68366055936</v>
          </cell>
          <cell r="AZ20">
            <v>828498.50391546765</v>
          </cell>
          <cell r="BA20">
            <v>840925.98147419957</v>
          </cell>
          <cell r="BB20">
            <v>853539.87119631248</v>
          </cell>
          <cell r="BC20">
            <v>866342.96926425712</v>
          </cell>
          <cell r="BE20">
            <v>855047.73432739475</v>
          </cell>
          <cell r="BG20">
            <v>94295.246251581804</v>
          </cell>
          <cell r="BH20">
            <v>96841.217900374511</v>
          </cell>
          <cell r="BI20">
            <v>99455.930783684613</v>
          </cell>
          <cell r="BJ20">
            <v>101942.32905327671</v>
          </cell>
          <cell r="BK20">
            <v>104490.88727960862</v>
          </cell>
          <cell r="BL20">
            <v>107103.15946159883</v>
          </cell>
          <cell r="BM20">
            <v>109780.73844813879</v>
          </cell>
          <cell r="BN20">
            <v>112525.25690934225</v>
          </cell>
          <cell r="BO20">
            <v>115338.3883320758</v>
          </cell>
          <cell r="BP20">
            <v>118221.84804037769</v>
          </cell>
        </row>
        <row r="21">
          <cell r="E21" t="str">
            <v>BC 25 OÜVäike-Paala 1, TallinnKoondpakkumine</v>
          </cell>
          <cell r="F21">
            <v>12348</v>
          </cell>
          <cell r="H21">
            <v>12348</v>
          </cell>
          <cell r="I21">
            <v>63.911648537062369</v>
          </cell>
          <cell r="K21">
            <v>11.440185088134164</v>
          </cell>
          <cell r="L21">
            <v>0.10289775414467042</v>
          </cell>
          <cell r="M21">
            <v>0.14060562678153721</v>
          </cell>
          <cell r="N21">
            <v>0.79889560671327964</v>
          </cell>
          <cell r="O21">
            <v>0.31955824268531186</v>
          </cell>
          <cell r="P21">
            <v>0</v>
          </cell>
          <cell r="Q21">
            <v>6.3911648537062372E-3</v>
          </cell>
          <cell r="R21">
            <v>0</v>
          </cell>
          <cell r="S21">
            <v>12.808533483312672</v>
          </cell>
          <cell r="T21">
            <v>158159.77145194486</v>
          </cell>
          <cell r="U21">
            <v>200.41000000000005</v>
          </cell>
          <cell r="W21">
            <v>6.3911648537062368E-2</v>
          </cell>
          <cell r="X21">
            <v>1.23988598161901</v>
          </cell>
          <cell r="Y21">
            <v>0.47933736402796778</v>
          </cell>
          <cell r="Z21">
            <v>0.69663696905397987</v>
          </cell>
          <cell r="AA21">
            <v>6.3911648537062368E-2</v>
          </cell>
          <cell r="AB21">
            <v>0.29399358327048686</v>
          </cell>
          <cell r="AC21">
            <v>0</v>
          </cell>
          <cell r="AD21">
            <v>1.5977912134265591</v>
          </cell>
          <cell r="AE21">
            <v>19729.52590339115</v>
          </cell>
          <cell r="AF21">
            <v>24.999999999999996</v>
          </cell>
          <cell r="AH21">
            <v>14.406324696739231</v>
          </cell>
          <cell r="AI21">
            <v>2.8812649393478464</v>
          </cell>
          <cell r="AJ21">
            <v>17.287589636087077</v>
          </cell>
          <cell r="AK21">
            <v>213467.15682640322</v>
          </cell>
          <cell r="AL21">
            <v>2561605.8819168387</v>
          </cell>
          <cell r="AM21">
            <v>40080422.592000008</v>
          </cell>
          <cell r="AO21">
            <v>0.6</v>
          </cell>
          <cell r="AQ21">
            <v>0</v>
          </cell>
          <cell r="AR21">
            <v>16470818.468180809</v>
          </cell>
          <cell r="AT21">
            <v>1897917.2574233385</v>
          </cell>
          <cell r="AU21">
            <v>1928663.5169935965</v>
          </cell>
          <cell r="AV21">
            <v>1959907.8659688926</v>
          </cell>
          <cell r="AW21">
            <v>1989306.4839584257</v>
          </cell>
          <cell r="AX21">
            <v>2019146.0812178019</v>
          </cell>
          <cell r="AY21">
            <v>2049433.2724360686</v>
          </cell>
          <cell r="AZ21">
            <v>2080174.7715226095</v>
          </cell>
          <cell r="BA21">
            <v>2111377.3930954486</v>
          </cell>
          <cell r="BB21">
            <v>2143048.0539918803</v>
          </cell>
          <cell r="BC21">
            <v>2175193.7748017581</v>
          </cell>
          <cell r="BE21">
            <v>2146833.9616662604</v>
          </cell>
          <cell r="BG21">
            <v>236754.3108406938</v>
          </cell>
          <cell r="BH21">
            <v>243146.67723339252</v>
          </cell>
          <cell r="BI21">
            <v>249711.6375186941</v>
          </cell>
          <cell r="BJ21">
            <v>255954.42845666144</v>
          </cell>
          <cell r="BK21">
            <v>262353.28916807793</v>
          </cell>
          <cell r="BL21">
            <v>268912.12139727984</v>
          </cell>
          <cell r="BM21">
            <v>275634.92443221179</v>
          </cell>
          <cell r="BN21">
            <v>282525.79754301708</v>
          </cell>
          <cell r="BO21">
            <v>289588.94248159247</v>
          </cell>
          <cell r="BP21">
            <v>296828.66604363226</v>
          </cell>
        </row>
        <row r="22">
          <cell r="E22" t="str">
            <v>FB Baltic Holding OÜLiimi tn 4, TallinnKoondpakkumine</v>
          </cell>
          <cell r="F22">
            <v>12418</v>
          </cell>
          <cell r="G22">
            <v>260</v>
          </cell>
          <cell r="H22">
            <v>12678</v>
          </cell>
          <cell r="I22">
            <v>25.64</v>
          </cell>
          <cell r="K22">
            <v>8.89</v>
          </cell>
          <cell r="L22">
            <v>0.08</v>
          </cell>
          <cell r="M22">
            <v>0.14000000000000001</v>
          </cell>
          <cell r="N22">
            <v>0.76</v>
          </cell>
          <cell r="O22">
            <v>0.02</v>
          </cell>
          <cell r="P22">
            <v>0.05</v>
          </cell>
          <cell r="Q22">
            <v>0.03</v>
          </cell>
          <cell r="R22">
            <v>-5.9993689856447929E-3</v>
          </cell>
          <cell r="S22">
            <v>9.9640006310143558</v>
          </cell>
          <cell r="T22">
            <v>126323.6</v>
          </cell>
          <cell r="U22">
            <v>155.90273227322922</v>
          </cell>
          <cell r="W22">
            <v>0.82</v>
          </cell>
          <cell r="X22">
            <v>4.6800000000000006</v>
          </cell>
          <cell r="Y22">
            <v>3.5</v>
          </cell>
          <cell r="Z22">
            <v>1.1100000000000001</v>
          </cell>
          <cell r="AA22">
            <v>7.0000000000000007E-2</v>
          </cell>
          <cell r="AB22">
            <v>0.03</v>
          </cell>
          <cell r="AC22">
            <v>-8.333333333334636E-3</v>
          </cell>
          <cell r="AD22">
            <v>5.5216666666666665</v>
          </cell>
          <cell r="AE22">
            <v>70003.69</v>
          </cell>
          <cell r="AF22">
            <v>86.395309666666662</v>
          </cell>
          <cell r="AH22">
            <v>15.485667297681022</v>
          </cell>
          <cell r="AI22">
            <v>3.0971334595362046</v>
          </cell>
          <cell r="AJ22">
            <v>18.582800757217228</v>
          </cell>
          <cell r="AK22">
            <v>235592.74800000002</v>
          </cell>
          <cell r="AL22">
            <v>2827112.9760000003</v>
          </cell>
          <cell r="AM22">
            <v>44234705.890281603</v>
          </cell>
          <cell r="AO22">
            <v>1</v>
          </cell>
          <cell r="AQ22">
            <v>0</v>
          </cell>
          <cell r="AR22">
            <v>13745682.281870259</v>
          </cell>
          <cell r="AT22">
            <v>1515883.2000000002</v>
          </cell>
          <cell r="AU22">
            <v>1556812.0464000001</v>
          </cell>
          <cell r="AV22">
            <v>1598845.9716528</v>
          </cell>
          <cell r="AW22">
            <v>1638817.1209441198</v>
          </cell>
          <cell r="AX22">
            <v>1679787.5489677226</v>
          </cell>
          <cell r="AY22">
            <v>1721782.2376919156</v>
          </cell>
          <cell r="AZ22">
            <v>1764826.7936342133</v>
          </cell>
          <cell r="BA22">
            <v>1808947.4634750686</v>
          </cell>
          <cell r="BB22">
            <v>1854171.1500619452</v>
          </cell>
          <cell r="BC22">
            <v>1900525.4288134936</v>
          </cell>
          <cell r="BE22">
            <v>7617329.4720744044</v>
          </cell>
          <cell r="BG22">
            <v>840044.28</v>
          </cell>
          <cell r="BH22">
            <v>862725.47555999993</v>
          </cell>
          <cell r="BI22">
            <v>886019.06340011989</v>
          </cell>
          <cell r="BJ22">
            <v>908169.53998512286</v>
          </cell>
          <cell r="BK22">
            <v>930873.77848475089</v>
          </cell>
          <cell r="BL22">
            <v>954145.62294686958</v>
          </cell>
          <cell r="BM22">
            <v>977999.26352054125</v>
          </cell>
          <cell r="BN22">
            <v>1002449.2451085547</v>
          </cell>
          <cell r="BO22">
            <v>1027510.4762362685</v>
          </cell>
          <cell r="BP22">
            <v>1053198.2381421751</v>
          </cell>
        </row>
        <row r="23">
          <cell r="E23" t="str">
            <v>Kaamos Kinnisvara OÜ / Kaamos Ehitus OÜ / Vindor Holding OÜTatari 51, TallinnStat üüripind</v>
          </cell>
          <cell r="F23">
            <v>4626</v>
          </cell>
          <cell r="G23">
            <v>0</v>
          </cell>
          <cell r="H23">
            <v>4626</v>
          </cell>
          <cell r="I23">
            <v>25</v>
          </cell>
          <cell r="K23">
            <v>5.3589917298326792</v>
          </cell>
          <cell r="L23">
            <v>0.114</v>
          </cell>
          <cell r="M23">
            <v>0.20800000000000002</v>
          </cell>
          <cell r="N23">
            <v>0.35</v>
          </cell>
          <cell r="O23">
            <v>0.33250000000000002</v>
          </cell>
          <cell r="P23">
            <v>1.981514388351252</v>
          </cell>
          <cell r="Q23">
            <v>1.4999999999999999E-2</v>
          </cell>
          <cell r="S23">
            <v>8.3600061181839322</v>
          </cell>
          <cell r="T23">
            <v>38673.388302718871</v>
          </cell>
          <cell r="U23">
            <v>130.8056717287767</v>
          </cell>
          <cell r="W23">
            <v>0.65</v>
          </cell>
          <cell r="X23">
            <v>2.02</v>
          </cell>
          <cell r="Y23">
            <v>1.4</v>
          </cell>
          <cell r="Z23">
            <v>0.45</v>
          </cell>
          <cell r="AA23">
            <v>0.17</v>
          </cell>
          <cell r="AB23">
            <v>1.4999999999999999E-2</v>
          </cell>
          <cell r="AD23">
            <v>2.6850000000000001</v>
          </cell>
          <cell r="AE23">
            <v>12420.81</v>
          </cell>
          <cell r="AF23">
            <v>42.011120999999996</v>
          </cell>
          <cell r="AH23">
            <v>11.045006118183933</v>
          </cell>
          <cell r="AI23">
            <v>2.2090012236367866</v>
          </cell>
          <cell r="AJ23">
            <v>13.254007341820719</v>
          </cell>
          <cell r="AK23">
            <v>61313.037963262643</v>
          </cell>
          <cell r="AL23">
            <v>735756.45555915171</v>
          </cell>
          <cell r="AM23">
            <v>11512086.957551822</v>
          </cell>
          <cell r="AO23">
            <v>1</v>
          </cell>
          <cell r="AQ23">
            <v>0</v>
          </cell>
          <cell r="AR23">
            <v>4208177.3189852992</v>
          </cell>
          <cell r="AT23">
            <v>464080.65963262646</v>
          </cell>
          <cell r="AU23">
            <v>476610.83744270733</v>
          </cell>
          <cell r="AV23">
            <v>489479.33005366038</v>
          </cell>
          <cell r="AW23">
            <v>501716.31330500182</v>
          </cell>
          <cell r="AX23">
            <v>514259.2211376268</v>
          </cell>
          <cell r="AY23">
            <v>527115.70166606747</v>
          </cell>
          <cell r="AZ23">
            <v>540293.59420771908</v>
          </cell>
          <cell r="BA23">
            <v>553800.93406291201</v>
          </cell>
          <cell r="BB23">
            <v>567645.95741448482</v>
          </cell>
          <cell r="BC23">
            <v>581837.10634984693</v>
          </cell>
          <cell r="BE23">
            <v>1351548.7837860617</v>
          </cell>
          <cell r="BG23">
            <v>149049.72</v>
          </cell>
          <cell r="BH23">
            <v>153074.06243999998</v>
          </cell>
          <cell r="BI23">
            <v>157207.06212587998</v>
          </cell>
          <cell r="BJ23">
            <v>161137.23867902695</v>
          </cell>
          <cell r="BK23">
            <v>165165.66964600261</v>
          </cell>
          <cell r="BL23">
            <v>169294.81138715267</v>
          </cell>
          <cell r="BM23">
            <v>173527.18167183147</v>
          </cell>
          <cell r="BN23">
            <v>177865.36121362724</v>
          </cell>
          <cell r="BO23">
            <v>182311.99524396792</v>
          </cell>
          <cell r="BP23">
            <v>186869.79512506709</v>
          </cell>
        </row>
        <row r="24">
          <cell r="E24" t="str">
            <v>Kawe Group AS / Ühiselamu Projekt OÜPärnu mnt 156/Vaari 1, TallinnKoondpakkumine</v>
          </cell>
          <cell r="F24">
            <v>12114</v>
          </cell>
          <cell r="H24">
            <v>12114</v>
          </cell>
          <cell r="I24">
            <v>32</v>
          </cell>
          <cell r="K24">
            <v>10.5</v>
          </cell>
          <cell r="L24">
            <v>1.2</v>
          </cell>
          <cell r="S24">
            <v>11.7</v>
          </cell>
          <cell r="T24">
            <v>141733.79999999999</v>
          </cell>
          <cell r="U24">
            <v>183.06521999999998</v>
          </cell>
          <cell r="X24">
            <v>0</v>
          </cell>
          <cell r="AB24">
            <v>0.05</v>
          </cell>
          <cell r="AD24">
            <v>0.05</v>
          </cell>
          <cell r="AE24">
            <v>605.70000000000005</v>
          </cell>
          <cell r="AF24">
            <v>0.78232999999999997</v>
          </cell>
          <cell r="AH24">
            <v>11.75</v>
          </cell>
          <cell r="AI24">
            <v>2.35</v>
          </cell>
          <cell r="AJ24">
            <v>14.1</v>
          </cell>
          <cell r="AK24">
            <v>170807.4</v>
          </cell>
          <cell r="AL24">
            <v>2049688.7999999998</v>
          </cell>
          <cell r="AM24">
            <v>32070660.778079994</v>
          </cell>
          <cell r="AO24">
            <v>1</v>
          </cell>
          <cell r="AP24">
            <v>827143.91999999993</v>
          </cell>
          <cell r="AQ24">
            <v>5.6899999999999986</v>
          </cell>
          <cell r="AR24">
            <v>15422516.326340785</v>
          </cell>
          <cell r="AT24">
            <v>1700805.5999999999</v>
          </cell>
          <cell r="AU24">
            <v>1746727.3511999997</v>
          </cell>
          <cell r="AV24">
            <v>1793888.9896823994</v>
          </cell>
          <cell r="AW24">
            <v>1838736.2144244593</v>
          </cell>
          <cell r="AX24">
            <v>1884704.6197850707</v>
          </cell>
          <cell r="AY24">
            <v>1931822.2352796972</v>
          </cell>
          <cell r="AZ24">
            <v>1980117.7911616894</v>
          </cell>
          <cell r="BA24">
            <v>2029620.7359407316</v>
          </cell>
          <cell r="BB24">
            <v>2080361.2543392498</v>
          </cell>
          <cell r="BC24">
            <v>2132370.2856977307</v>
          </cell>
          <cell r="BE24">
            <v>7566260.1464270186</v>
          </cell>
          <cell r="BG24">
            <v>834412.32</v>
          </cell>
          <cell r="BH24">
            <v>856941.45263999992</v>
          </cell>
          <cell r="BI24">
            <v>880078.87186127983</v>
          </cell>
          <cell r="BJ24">
            <v>902080.84365781175</v>
          </cell>
          <cell r="BK24">
            <v>924632.86474925699</v>
          </cell>
          <cell r="BL24">
            <v>947748.68636798835</v>
          </cell>
          <cell r="BM24">
            <v>971442.403527188</v>
          </cell>
          <cell r="BN24">
            <v>995728.46361536765</v>
          </cell>
          <cell r="BO24">
            <v>1020621.6752057518</v>
          </cell>
          <cell r="BP24">
            <v>1046137.2170858955</v>
          </cell>
        </row>
        <row r="25">
          <cell r="E25" t="str">
            <v>Kawe Group AS / Ühiselamu Projekt OÜPärnu mnt 156/Vaari 1, TallinnStat üüripind</v>
          </cell>
          <cell r="F25">
            <v>4733</v>
          </cell>
          <cell r="H25">
            <v>4733</v>
          </cell>
          <cell r="I25">
            <v>32</v>
          </cell>
          <cell r="K25">
            <v>12.6</v>
          </cell>
          <cell r="L25">
            <v>1.2</v>
          </cell>
          <cell r="S25">
            <v>13.799999999999999</v>
          </cell>
          <cell r="T25">
            <v>65315.399999999994</v>
          </cell>
          <cell r="U25">
            <v>215.92307999999997</v>
          </cell>
          <cell r="X25">
            <v>0</v>
          </cell>
          <cell r="AB25">
            <v>0.05</v>
          </cell>
          <cell r="AD25">
            <v>0.05</v>
          </cell>
          <cell r="AE25">
            <v>236.65</v>
          </cell>
          <cell r="AF25">
            <v>0.78232999999999997</v>
          </cell>
          <cell r="AH25">
            <v>13.85</v>
          </cell>
          <cell r="AI25">
            <v>2.77</v>
          </cell>
          <cell r="AJ25">
            <v>16.62</v>
          </cell>
          <cell r="AK25">
            <v>78662.460000000006</v>
          </cell>
          <cell r="AL25">
            <v>943949.52</v>
          </cell>
          <cell r="AM25">
            <v>14769600.559632</v>
          </cell>
          <cell r="AO25">
            <v>1</v>
          </cell>
          <cell r="AP25">
            <v>267899.66743803769</v>
          </cell>
          <cell r="AQ25">
            <v>4.7168756151496174</v>
          </cell>
          <cell r="AR25">
            <v>7107181.3700153315</v>
          </cell>
          <cell r="AT25">
            <v>783784.79999999993</v>
          </cell>
          <cell r="AU25">
            <v>804946.98959999986</v>
          </cell>
          <cell r="AV25">
            <v>826680.55831919983</v>
          </cell>
          <cell r="AW25">
            <v>847347.5722771798</v>
          </cell>
          <cell r="AX25">
            <v>868531.26158410928</v>
          </cell>
          <cell r="AY25">
            <v>890244.54312371195</v>
          </cell>
          <cell r="AZ25">
            <v>912500.65670180472</v>
          </cell>
          <cell r="BA25">
            <v>935313.17311934975</v>
          </cell>
          <cell r="BB25">
            <v>958696.00244733342</v>
          </cell>
          <cell r="BC25">
            <v>982663.40250851668</v>
          </cell>
          <cell r="BE25">
            <v>2455003.5916791111</v>
          </cell>
          <cell r="BG25">
            <v>270739.46743803768</v>
          </cell>
          <cell r="BH25">
            <v>278049.43305886467</v>
          </cell>
          <cell r="BI25">
            <v>285556.76775145397</v>
          </cell>
          <cell r="BJ25">
            <v>292695.6869452403</v>
          </cell>
          <cell r="BK25">
            <v>300013.0791188713</v>
          </cell>
          <cell r="BL25">
            <v>307513.40609684307</v>
          </cell>
          <cell r="BM25">
            <v>315201.2412492641</v>
          </cell>
          <cell r="BN25">
            <v>323081.27228049567</v>
          </cell>
          <cell r="BO25">
            <v>331158.30408750806</v>
          </cell>
          <cell r="BP25">
            <v>339437.26168969576</v>
          </cell>
        </row>
        <row r="26">
          <cell r="E26" t="str">
            <v>Ambler Properties OÜEndla 15/Lõkke 2, TallinnStat üüripind</v>
          </cell>
          <cell r="F26">
            <v>4879</v>
          </cell>
          <cell r="G26">
            <v>0</v>
          </cell>
          <cell r="H26">
            <v>4879</v>
          </cell>
          <cell r="I26">
            <v>20</v>
          </cell>
          <cell r="K26">
            <v>5</v>
          </cell>
          <cell r="L26">
            <v>1</v>
          </cell>
          <cell r="M26">
            <v>1</v>
          </cell>
          <cell r="N26">
            <v>0.5</v>
          </cell>
          <cell r="O26">
            <v>0.5</v>
          </cell>
          <cell r="P26">
            <v>0.5</v>
          </cell>
          <cell r="Q26">
            <v>0.5</v>
          </cell>
          <cell r="S26">
            <v>9</v>
          </cell>
          <cell r="T26">
            <v>43911</v>
          </cell>
          <cell r="U26">
            <v>140.8194</v>
          </cell>
          <cell r="W26">
            <v>0.7</v>
          </cell>
          <cell r="X26">
            <v>1.3</v>
          </cell>
          <cell r="Y26">
            <v>0.6</v>
          </cell>
          <cell r="Z26">
            <v>0.5</v>
          </cell>
          <cell r="AA26">
            <v>0.2</v>
          </cell>
          <cell r="AB26">
            <v>2</v>
          </cell>
          <cell r="AD26">
            <v>4</v>
          </cell>
          <cell r="AE26">
            <v>19516</v>
          </cell>
          <cell r="AF26">
            <v>62.586399999999998</v>
          </cell>
          <cell r="AH26">
            <v>13</v>
          </cell>
          <cell r="AI26">
            <v>2.6</v>
          </cell>
          <cell r="AJ26">
            <v>15.6</v>
          </cell>
          <cell r="AK26">
            <v>76112.399999999994</v>
          </cell>
          <cell r="AL26">
            <v>913348.79999999993</v>
          </cell>
          <cell r="AM26">
            <v>14290803.334079998</v>
          </cell>
          <cell r="AO26">
            <v>1</v>
          </cell>
          <cell r="AQ26">
            <v>0</v>
          </cell>
          <cell r="AR26">
            <v>4778098.9037614902</v>
          </cell>
          <cell r="AT26">
            <v>526932</v>
          </cell>
          <cell r="AU26">
            <v>541159.16399999999</v>
          </cell>
          <cell r="AV26">
            <v>555770.46142799989</v>
          </cell>
          <cell r="AW26">
            <v>569664.72296369984</v>
          </cell>
          <cell r="AX26">
            <v>583906.34103779227</v>
          </cell>
          <cell r="AY26">
            <v>598503.99956373707</v>
          </cell>
          <cell r="AZ26">
            <v>613466.59955283045</v>
          </cell>
          <cell r="BA26">
            <v>628803.26454165112</v>
          </cell>
          <cell r="BB26">
            <v>644523.34615519235</v>
          </cell>
          <cell r="BC26">
            <v>660636.42980907205</v>
          </cell>
          <cell r="BE26">
            <v>2123599.5127828843</v>
          </cell>
          <cell r="BG26">
            <v>234192</v>
          </cell>
          <cell r="BH26">
            <v>240515.18399999998</v>
          </cell>
          <cell r="BI26">
            <v>247009.09396799997</v>
          </cell>
          <cell r="BJ26">
            <v>253184.32131719994</v>
          </cell>
          <cell r="BK26">
            <v>259513.92935012991</v>
          </cell>
          <cell r="BL26">
            <v>266001.77758388314</v>
          </cell>
          <cell r="BM26">
            <v>272651.8220234802</v>
          </cell>
          <cell r="BN26">
            <v>279468.1175740672</v>
          </cell>
          <cell r="BO26">
            <v>286454.82051341888</v>
          </cell>
          <cell r="BP26">
            <v>293616.19102625432</v>
          </cell>
        </row>
        <row r="27">
          <cell r="E27" t="str">
            <v>ViaCerta OÜTartu mnt 83, TallinnStat üüripind</v>
          </cell>
          <cell r="F27">
            <v>4634.8999999999996</v>
          </cell>
          <cell r="H27">
            <v>4634.8999999999996</v>
          </cell>
          <cell r="I27">
            <v>25.108147639560215</v>
          </cell>
          <cell r="K27">
            <v>11.184538493985915</v>
          </cell>
          <cell r="L27">
            <v>0.12782329707412474</v>
          </cell>
          <cell r="M27">
            <v>0.38346989122237418</v>
          </cell>
          <cell r="N27">
            <v>0.31955824268531186</v>
          </cell>
          <cell r="O27">
            <v>6.3911648537062368E-2</v>
          </cell>
          <cell r="P27">
            <v>6.3911648537062368E-2</v>
          </cell>
          <cell r="Q27">
            <v>1.2782329707412474E-2</v>
          </cell>
          <cell r="S27">
            <v>12.155995551749266</v>
          </cell>
          <cell r="T27">
            <v>56341.823782802669</v>
          </cell>
          <cell r="U27">
            <v>190.20000000000005</v>
          </cell>
          <cell r="W27">
            <v>0.7349839581762172</v>
          </cell>
          <cell r="X27">
            <v>2.2369076987971828</v>
          </cell>
          <cell r="Y27">
            <v>1.4060562678153721</v>
          </cell>
          <cell r="Z27">
            <v>0.63911648537062371</v>
          </cell>
          <cell r="AA27">
            <v>0.19173494561118709</v>
          </cell>
          <cell r="AB27">
            <v>2.5564659414824949E-2</v>
          </cell>
          <cell r="AD27">
            <v>2.9974563163882251</v>
          </cell>
          <cell r="AE27">
            <v>13892.910280827784</v>
          </cell>
          <cell r="AF27">
            <v>46.9</v>
          </cell>
          <cell r="AH27">
            <v>15.153451868137491</v>
          </cell>
          <cell r="AI27">
            <v>3.0306903736274986</v>
          </cell>
          <cell r="AJ27">
            <v>18.184142241764988</v>
          </cell>
          <cell r="AK27">
            <v>84281.680876356535</v>
          </cell>
          <cell r="AL27">
            <v>1011380.1705162784</v>
          </cell>
          <cell r="AM27">
            <v>15824660.976</v>
          </cell>
          <cell r="AO27">
            <v>1</v>
          </cell>
          <cell r="AQ27">
            <v>0</v>
          </cell>
          <cell r="AR27">
            <v>6130737.3198636435</v>
          </cell>
          <cell r="AT27">
            <v>676101.88539363199</v>
          </cell>
          <cell r="AU27">
            <v>694356.63629925996</v>
          </cell>
          <cell r="AV27">
            <v>713104.26547933987</v>
          </cell>
          <cell r="AW27">
            <v>730931.87211632333</v>
          </cell>
          <cell r="AX27">
            <v>749205.16891923139</v>
          </cell>
          <cell r="AY27">
            <v>767935.29814221209</v>
          </cell>
          <cell r="AZ27">
            <v>787133.68059576734</v>
          </cell>
          <cell r="BA27">
            <v>806812.02261066146</v>
          </cell>
          <cell r="BB27">
            <v>826982.32317592797</v>
          </cell>
          <cell r="BC27">
            <v>847656.88125532609</v>
          </cell>
          <cell r="BE27">
            <v>1511732.8091567024</v>
          </cell>
          <cell r="BG27">
            <v>166714.92336993341</v>
          </cell>
          <cell r="BH27">
            <v>171216.22630092161</v>
          </cell>
          <cell r="BI27">
            <v>175839.06441104648</v>
          </cell>
          <cell r="BJ27">
            <v>180235.04102132263</v>
          </cell>
          <cell r="BK27">
            <v>184740.91704685567</v>
          </cell>
          <cell r="BL27">
            <v>189359.43997302704</v>
          </cell>
          <cell r="BM27">
            <v>194093.42597235271</v>
          </cell>
          <cell r="BN27">
            <v>198945.76162166151</v>
          </cell>
          <cell r="BO27">
            <v>203919.40566220303</v>
          </cell>
          <cell r="BP27">
            <v>209017.39080375808</v>
          </cell>
        </row>
        <row r="28">
          <cell r="E28" t="str">
            <v>Solution Management OÜMustamäe tee 24Stat üüripind</v>
          </cell>
          <cell r="F28">
            <v>4829</v>
          </cell>
          <cell r="H28">
            <v>4829</v>
          </cell>
          <cell r="I28">
            <v>9.5867472805593543</v>
          </cell>
          <cell r="K28">
            <v>11.823654979356538</v>
          </cell>
          <cell r="L28">
            <v>0.12782329707412474</v>
          </cell>
          <cell r="M28">
            <v>0.44738153975943656</v>
          </cell>
          <cell r="N28">
            <v>0.31955824268531186</v>
          </cell>
          <cell r="O28">
            <v>0.19173494561118709</v>
          </cell>
          <cell r="P28">
            <v>0.19173494561118709</v>
          </cell>
          <cell r="Q28">
            <v>1.2782329707412474E-2</v>
          </cell>
          <cell r="S28">
            <v>13.114670279805202</v>
          </cell>
          <cell r="T28">
            <v>63330.742781179317</v>
          </cell>
          <cell r="U28">
            <v>205.20000000000005</v>
          </cell>
          <cell r="W28">
            <v>0.75096187031048278</v>
          </cell>
          <cell r="X28">
            <v>3.7068756151496176</v>
          </cell>
          <cell r="Y28">
            <v>2.5564659414824948</v>
          </cell>
          <cell r="Z28">
            <v>0.95867472805593557</v>
          </cell>
          <cell r="AA28">
            <v>0.19173494561118709</v>
          </cell>
          <cell r="AB28">
            <v>1.2782329707412474E-2</v>
          </cell>
          <cell r="AD28">
            <v>4.4706198151675132</v>
          </cell>
          <cell r="AE28">
            <v>21588.623087443921</v>
          </cell>
          <cell r="AF28">
            <v>69.95</v>
          </cell>
          <cell r="AH28">
            <v>17.585290094972713</v>
          </cell>
          <cell r="AI28">
            <v>3.5170580189945428</v>
          </cell>
          <cell r="AJ28">
            <v>21.102348113967256</v>
          </cell>
          <cell r="AK28">
            <v>101903.23904234788</v>
          </cell>
          <cell r="AL28">
            <v>1222838.8685081745</v>
          </cell>
          <cell r="AM28">
            <v>19133270.640000004</v>
          </cell>
          <cell r="AO28">
            <v>1</v>
          </cell>
          <cell r="AQ28">
            <v>0</v>
          </cell>
          <cell r="AR28">
            <v>6891224.3551081456</v>
          </cell>
          <cell r="AT28">
            <v>759968.9133741518</v>
          </cell>
          <cell r="AU28">
            <v>780488.07403525384</v>
          </cell>
          <cell r="AV28">
            <v>801561.25203420559</v>
          </cell>
          <cell r="AW28">
            <v>821600.2833350607</v>
          </cell>
          <cell r="AX28">
            <v>842140.2904184371</v>
          </cell>
          <cell r="AY28">
            <v>863193.79767889797</v>
          </cell>
          <cell r="AZ28">
            <v>884773.64262087038</v>
          </cell>
          <cell r="BA28">
            <v>906892.98368639208</v>
          </cell>
          <cell r="BB28">
            <v>929565.30827855179</v>
          </cell>
          <cell r="BC28">
            <v>952804.44098551548</v>
          </cell>
          <cell r="BE28">
            <v>2349128.3803109881</v>
          </cell>
          <cell r="BG28">
            <v>259063.47704932705</v>
          </cell>
          <cell r="BH28">
            <v>266058.19092965883</v>
          </cell>
          <cell r="BI28">
            <v>273241.7620847596</v>
          </cell>
          <cell r="BJ28">
            <v>280072.80613687856</v>
          </cell>
          <cell r="BK28">
            <v>287074.62629030051</v>
          </cell>
          <cell r="BL28">
            <v>294251.49194755801</v>
          </cell>
          <cell r="BM28">
            <v>301607.77924624691</v>
          </cell>
          <cell r="BN28">
            <v>309147.97372740303</v>
          </cell>
          <cell r="BO28">
            <v>316876.67307058809</v>
          </cell>
          <cell r="BP28">
            <v>324798.58989735274</v>
          </cell>
        </row>
        <row r="29">
          <cell r="E29" t="str">
            <v>PalmGrupp OÜHobujaama 12/14, TallinnStat üüripind</v>
          </cell>
          <cell r="F29">
            <v>4993</v>
          </cell>
          <cell r="G29">
            <v>0</v>
          </cell>
          <cell r="H29">
            <v>4993</v>
          </cell>
          <cell r="I29">
            <v>65</v>
          </cell>
          <cell r="K29">
            <v>11.8</v>
          </cell>
          <cell r="L29">
            <v>0.1</v>
          </cell>
          <cell r="M29">
            <v>0.31</v>
          </cell>
          <cell r="N29">
            <v>0.3</v>
          </cell>
          <cell r="O29">
            <v>0.3</v>
          </cell>
          <cell r="P29">
            <v>0.65</v>
          </cell>
          <cell r="Q29">
            <v>0.04</v>
          </cell>
          <cell r="S29">
            <v>13.500000000000002</v>
          </cell>
          <cell r="T29">
            <v>67405.500000000015</v>
          </cell>
          <cell r="U29">
            <v>211.22910000000002</v>
          </cell>
          <cell r="W29">
            <v>0.7</v>
          </cell>
          <cell r="X29">
            <v>1.37</v>
          </cell>
          <cell r="Y29">
            <v>0.5</v>
          </cell>
          <cell r="Z29">
            <v>0.83</v>
          </cell>
          <cell r="AA29">
            <v>0.04</v>
          </cell>
          <cell r="AB29">
            <v>0.2</v>
          </cell>
          <cell r="AD29">
            <v>2.27</v>
          </cell>
          <cell r="AE29">
            <v>11334.11</v>
          </cell>
          <cell r="AF29">
            <v>35.517781999999997</v>
          </cell>
          <cell r="AH29">
            <v>15.770000000000001</v>
          </cell>
          <cell r="AI29">
            <v>3.1540000000000004</v>
          </cell>
          <cell r="AJ29">
            <v>18.924000000000003</v>
          </cell>
          <cell r="AK29">
            <v>94487.532000000021</v>
          </cell>
          <cell r="AL29">
            <v>1133850.3840000003</v>
          </cell>
          <cell r="AM29">
            <v>17740903.418294404</v>
          </cell>
          <cell r="AO29">
            <v>1</v>
          </cell>
          <cell r="AQ29">
            <v>0</v>
          </cell>
          <cell r="AR29">
            <v>7334611.9573112717</v>
          </cell>
          <cell r="AT29">
            <v>808866.00000000023</v>
          </cell>
          <cell r="AU29">
            <v>830705.38200000022</v>
          </cell>
          <cell r="AV29">
            <v>853134.4273140002</v>
          </cell>
          <cell r="AW29">
            <v>874462.78799685009</v>
          </cell>
          <cell r="AX29">
            <v>896324.35769677127</v>
          </cell>
          <cell r="AY29">
            <v>918732.46663919045</v>
          </cell>
          <cell r="AZ29">
            <v>941700.77830517013</v>
          </cell>
          <cell r="BA29">
            <v>965243.29776279931</v>
          </cell>
          <cell r="BB29">
            <v>989374.38020686922</v>
          </cell>
          <cell r="BC29">
            <v>1014108.7397120409</v>
          </cell>
          <cell r="BE29">
            <v>1233301.418007154</v>
          </cell>
          <cell r="BG29">
            <v>136009.32</v>
          </cell>
          <cell r="BH29">
            <v>139681.57164000001</v>
          </cell>
          <cell r="BI29">
            <v>143452.97407428001</v>
          </cell>
          <cell r="BJ29">
            <v>147039.29842613699</v>
          </cell>
          <cell r="BK29">
            <v>150715.2808867904</v>
          </cell>
          <cell r="BL29">
            <v>154483.16290896013</v>
          </cell>
          <cell r="BM29">
            <v>158345.24198168411</v>
          </cell>
          <cell r="BN29">
            <v>162303.87303122619</v>
          </cell>
          <cell r="BO29">
            <v>166361.46985700683</v>
          </cell>
          <cell r="BP29">
            <v>170520.50660343198</v>
          </cell>
        </row>
        <row r="30">
          <cell r="E30" t="str">
            <v xml:space="preserve">PalmGrupp OÜ - 2Hobujaama 12/14, TallinnMTA üüripind </v>
          </cell>
          <cell r="F30">
            <v>12058</v>
          </cell>
          <cell r="G30">
            <v>0</v>
          </cell>
          <cell r="H30">
            <v>12058</v>
          </cell>
          <cell r="I30">
            <v>100</v>
          </cell>
          <cell r="K30">
            <v>13.8</v>
          </cell>
          <cell r="L30">
            <v>0.1</v>
          </cell>
          <cell r="M30">
            <v>0.31</v>
          </cell>
          <cell r="N30">
            <v>0.3</v>
          </cell>
          <cell r="O30">
            <v>0.3</v>
          </cell>
          <cell r="P30">
            <v>0.65</v>
          </cell>
          <cell r="Q30">
            <v>0.04</v>
          </cell>
          <cell r="S30">
            <v>15.500000000000002</v>
          </cell>
          <cell r="T30">
            <v>186899.00000000003</v>
          </cell>
          <cell r="U30">
            <v>242.52230000000003</v>
          </cell>
          <cell r="W30">
            <v>0.7</v>
          </cell>
          <cell r="X30">
            <v>1.3660000000000001</v>
          </cell>
          <cell r="Y30">
            <v>0.5</v>
          </cell>
          <cell r="Z30">
            <v>0.83</v>
          </cell>
          <cell r="AA30">
            <v>3.5999999999999997E-2</v>
          </cell>
          <cell r="AB30">
            <v>0.2</v>
          </cell>
          <cell r="AD30">
            <v>2.266</v>
          </cell>
          <cell r="AE30">
            <v>27323.428</v>
          </cell>
          <cell r="AF30">
            <v>35.455195599999996</v>
          </cell>
          <cell r="AH30">
            <v>17.766000000000002</v>
          </cell>
          <cell r="AI30">
            <v>3.5532000000000004</v>
          </cell>
          <cell r="AJ30">
            <v>21.319200000000002</v>
          </cell>
          <cell r="AK30">
            <v>257066.91360000003</v>
          </cell>
          <cell r="AL30">
            <v>3084802.9632000001</v>
          </cell>
          <cell r="AM30">
            <v>48266678.044005118</v>
          </cell>
          <cell r="AO30">
            <v>1</v>
          </cell>
          <cell r="AQ30">
            <v>0</v>
          </cell>
          <cell r="AR30">
            <v>20337088.816335745</v>
          </cell>
          <cell r="AT30">
            <v>2242788.0000000005</v>
          </cell>
          <cell r="AU30">
            <v>2303343.2760000001</v>
          </cell>
          <cell r="AV30">
            <v>2365533.5444519999</v>
          </cell>
          <cell r="AW30">
            <v>2424671.8830632996</v>
          </cell>
          <cell r="AX30">
            <v>2485288.680139882</v>
          </cell>
          <cell r="AY30">
            <v>2547420.8971433789</v>
          </cell>
          <cell r="AZ30">
            <v>2611106.4195719631</v>
          </cell>
          <cell r="BA30">
            <v>2676384.080061262</v>
          </cell>
          <cell r="BB30">
            <v>2743293.6820627935</v>
          </cell>
          <cell r="BC30">
            <v>2811876.0241143629</v>
          </cell>
          <cell r="BE30">
            <v>2973151.177923664</v>
          </cell>
          <cell r="BG30">
            <v>327881.136</v>
          </cell>
          <cell r="BH30">
            <v>336733.92667199997</v>
          </cell>
          <cell r="BI30">
            <v>345825.74269214395</v>
          </cell>
          <cell r="BJ30">
            <v>354471.38625944749</v>
          </cell>
          <cell r="BK30">
            <v>363333.17091593368</v>
          </cell>
          <cell r="BL30">
            <v>372416.500188832</v>
          </cell>
          <cell r="BM30">
            <v>381726.91269355279</v>
          </cell>
          <cell r="BN30">
            <v>391270.08551089157</v>
          </cell>
          <cell r="BO30">
            <v>401051.83764866384</v>
          </cell>
          <cell r="BP30">
            <v>411078.13358988042</v>
          </cell>
        </row>
        <row r="31">
          <cell r="E31" t="str">
            <v>PalmGrupp OÜ - 2Hobujaama 12/14, TallinnStat üüripind</v>
          </cell>
          <cell r="F31">
            <v>4758</v>
          </cell>
          <cell r="G31">
            <v>0</v>
          </cell>
          <cell r="H31">
            <v>4758</v>
          </cell>
          <cell r="I31">
            <v>100</v>
          </cell>
          <cell r="K31">
            <v>13.8</v>
          </cell>
          <cell r="L31">
            <v>0.1</v>
          </cell>
          <cell r="M31">
            <v>0.31</v>
          </cell>
          <cell r="N31">
            <v>0.3</v>
          </cell>
          <cell r="O31">
            <v>0.3</v>
          </cell>
          <cell r="P31">
            <v>0.65</v>
          </cell>
          <cell r="Q31">
            <v>0.04</v>
          </cell>
          <cell r="S31">
            <v>15.500000000000002</v>
          </cell>
          <cell r="T31">
            <v>73749.000000000015</v>
          </cell>
          <cell r="U31">
            <v>242.52230000000003</v>
          </cell>
          <cell r="W31">
            <v>0.7</v>
          </cell>
          <cell r="X31">
            <v>1.3660000000000001</v>
          </cell>
          <cell r="Y31">
            <v>0.5</v>
          </cell>
          <cell r="Z31">
            <v>0.83</v>
          </cell>
          <cell r="AA31">
            <v>3.5999999999999997E-2</v>
          </cell>
          <cell r="AB31">
            <v>0.2</v>
          </cell>
          <cell r="AD31">
            <v>2.266</v>
          </cell>
          <cell r="AE31">
            <v>10781.628000000001</v>
          </cell>
          <cell r="AF31">
            <v>35.455195599999996</v>
          </cell>
          <cell r="AH31">
            <v>17.766000000000002</v>
          </cell>
          <cell r="AI31">
            <v>3.5532000000000004</v>
          </cell>
          <cell r="AJ31">
            <v>21.319200000000002</v>
          </cell>
          <cell r="AK31">
            <v>101436.75360000001</v>
          </cell>
          <cell r="AL31">
            <v>1217241.0432000002</v>
          </cell>
          <cell r="AM31">
            <v>19045683.706533123</v>
          </cell>
          <cell r="AO31">
            <v>1</v>
          </cell>
          <cell r="AQ31">
            <v>0</v>
          </cell>
          <cell r="AR31">
            <v>8024868.8495708648</v>
          </cell>
          <cell r="AT31">
            <v>884988.00000000023</v>
          </cell>
          <cell r="AU31">
            <v>908882.67600000021</v>
          </cell>
          <cell r="AV31">
            <v>933422.50825200009</v>
          </cell>
          <cell r="AW31">
            <v>956758.07095830003</v>
          </cell>
          <cell r="AX31">
            <v>980677.02273225749</v>
          </cell>
          <cell r="AY31">
            <v>1005193.9483005638</v>
          </cell>
          <cell r="AZ31">
            <v>1030323.7970080778</v>
          </cell>
          <cell r="BA31">
            <v>1056081.8919332798</v>
          </cell>
          <cell r="BB31">
            <v>1082483.9392316118</v>
          </cell>
          <cell r="BC31">
            <v>1109546.0377124019</v>
          </cell>
          <cell r="BE31">
            <v>1173184.0524598435</v>
          </cell>
          <cell r="BG31">
            <v>129379.53600000001</v>
          </cell>
          <cell r="BH31">
            <v>132872.78347200001</v>
          </cell>
          <cell r="BI31">
            <v>136460.34862574399</v>
          </cell>
          <cell r="BJ31">
            <v>139871.85734138757</v>
          </cell>
          <cell r="BK31">
            <v>143368.65377492225</v>
          </cell>
          <cell r="BL31">
            <v>146952.87011929529</v>
          </cell>
          <cell r="BM31">
            <v>150626.69187227765</v>
          </cell>
          <cell r="BN31">
            <v>154392.35916908458</v>
          </cell>
          <cell r="BO31">
            <v>158252.16814831167</v>
          </cell>
          <cell r="BP31">
            <v>162208.47235201945</v>
          </cell>
        </row>
        <row r="32">
          <cell r="E32" t="str">
            <v>PalmGrupp OÜ - 2Hobujaama 12/14, TallinnKoondpakkumine</v>
          </cell>
          <cell r="F32">
            <v>16816</v>
          </cell>
          <cell r="G32">
            <v>0</v>
          </cell>
          <cell r="H32">
            <v>16816</v>
          </cell>
          <cell r="I32">
            <v>100</v>
          </cell>
          <cell r="K32">
            <v>13.8</v>
          </cell>
          <cell r="L32">
            <v>0.1</v>
          </cell>
          <cell r="M32">
            <v>0.31</v>
          </cell>
          <cell r="N32">
            <v>0.3</v>
          </cell>
          <cell r="O32">
            <v>0.3</v>
          </cell>
          <cell r="P32">
            <v>0.65</v>
          </cell>
          <cell r="Q32">
            <v>0.04</v>
          </cell>
          <cell r="S32">
            <v>15.500000000000002</v>
          </cell>
          <cell r="T32">
            <v>260648.00000000003</v>
          </cell>
          <cell r="U32">
            <v>242.52230000000003</v>
          </cell>
          <cell r="W32">
            <v>0.7</v>
          </cell>
          <cell r="X32">
            <v>1.3660000000000001</v>
          </cell>
          <cell r="Y32">
            <v>0.5</v>
          </cell>
          <cell r="Z32">
            <v>0.83</v>
          </cell>
          <cell r="AA32">
            <v>3.5999999999999997E-2</v>
          </cell>
          <cell r="AB32">
            <v>0.2</v>
          </cell>
          <cell r="AD32">
            <v>2.266</v>
          </cell>
          <cell r="AE32">
            <v>38105.055999999997</v>
          </cell>
          <cell r="AF32">
            <v>35.455195599999996</v>
          </cell>
          <cell r="AH32">
            <v>17.766000000000002</v>
          </cell>
          <cell r="AI32">
            <v>3.5532000000000004</v>
          </cell>
          <cell r="AJ32">
            <v>21.319200000000002</v>
          </cell>
          <cell r="AK32">
            <v>358503.66720000003</v>
          </cell>
          <cell r="AL32">
            <v>4302044.0064000003</v>
          </cell>
          <cell r="AM32">
            <v>67312361.750538245</v>
          </cell>
          <cell r="AO32">
            <v>1</v>
          </cell>
          <cell r="AQ32">
            <v>0</v>
          </cell>
          <cell r="AR32">
            <v>28361957.665906608</v>
          </cell>
          <cell r="AT32">
            <v>3127776.0000000005</v>
          </cell>
          <cell r="AU32">
            <v>3212225.952</v>
          </cell>
          <cell r="AV32">
            <v>3298956.0527039999</v>
          </cell>
          <cell r="AW32">
            <v>3381429.9540215996</v>
          </cell>
          <cell r="AX32">
            <v>3465965.7028721394</v>
          </cell>
          <cell r="AY32">
            <v>3552614.8454439426</v>
          </cell>
          <cell r="AZ32">
            <v>3641430.2165800408</v>
          </cell>
          <cell r="BA32">
            <v>3732465.9719945416</v>
          </cell>
          <cell r="BB32">
            <v>3825777.6212944048</v>
          </cell>
          <cell r="BC32">
            <v>3921422.0618267646</v>
          </cell>
          <cell r="BE32">
            <v>4146335.2303835065</v>
          </cell>
          <cell r="BG32">
            <v>457260.67199999996</v>
          </cell>
          <cell r="BH32">
            <v>469606.7101439999</v>
          </cell>
          <cell r="BI32">
            <v>482286.09131788783</v>
          </cell>
          <cell r="BJ32">
            <v>494343.24360083498</v>
          </cell>
          <cell r="BK32">
            <v>506701.82469085581</v>
          </cell>
          <cell r="BL32">
            <v>519369.37030812714</v>
          </cell>
          <cell r="BM32">
            <v>532353.60456583032</v>
          </cell>
          <cell r="BN32">
            <v>545662.44467997598</v>
          </cell>
          <cell r="BO32">
            <v>559304.00579697534</v>
          </cell>
          <cell r="BP32">
            <v>573286.6059418997</v>
          </cell>
        </row>
      </sheetData>
      <sheetData sheetId="2">
        <row r="1">
          <cell r="B1">
            <v>3.95E-2</v>
          </cell>
        </row>
        <row r="2">
          <cell r="B2">
            <v>287.60241841678067</v>
          </cell>
        </row>
      </sheetData>
      <sheetData sheetId="3"/>
      <sheetData sheetId="4"/>
      <sheetData sheetId="5"/>
      <sheetData sheetId="6"/>
      <sheetData sheetId="7">
        <row r="1">
          <cell r="F1" t="str">
            <v>Üüripind (m2)</v>
          </cell>
          <cell r="G1" t="str">
            <v>Arhitektuur, lähiümbrus ja teised rentnikud</v>
          </cell>
          <cell r="H1" t="str">
            <v>Kommentaar</v>
          </cell>
          <cell r="I1" t="str">
            <v>Asukoha sobivus</v>
          </cell>
          <cell r="J1" t="str">
            <v>kommentaar</v>
          </cell>
          <cell r="K1" t="str">
            <v>Ruumilahendus</v>
          </cell>
          <cell r="L1" t="str">
            <v>kommentaar</v>
          </cell>
        </row>
        <row r="2">
          <cell r="E2" t="str">
            <v xml:space="preserve">E.L.L. Kinnisvara AS / Smuuli Kinnisvara OÜJ.Smuuli tee 1, TallinnMTA üüripind </v>
          </cell>
          <cell r="F2">
            <v>7530</v>
          </cell>
          <cell r="G2">
            <v>2</v>
          </cell>
          <cell r="H2" t="str">
            <v>Välisilmelt jätab korterelamu mulje</v>
          </cell>
          <cell r="I2">
            <v>2</v>
          </cell>
          <cell r="J2" t="str">
            <v>ainult bussiliiklus, 
lähiümbruses ei ole büroosid</v>
          </cell>
          <cell r="K2">
            <v>0</v>
          </cell>
          <cell r="L2" t="str">
            <v>Materjal puudub</v>
          </cell>
        </row>
        <row r="3">
          <cell r="E3" t="str">
            <v>E.L.L. Kinnisvara AS / Smuuli Kinnisvara OÜJ.Smuuli tee 1, TallinnStat üüripind</v>
          </cell>
          <cell r="F3">
            <v>4810</v>
          </cell>
          <cell r="G3">
            <v>2</v>
          </cell>
          <cell r="H3" t="str">
            <v>Materjal puudub</v>
          </cell>
          <cell r="I3">
            <v>1</v>
          </cell>
          <cell r="K3">
            <v>0</v>
          </cell>
          <cell r="L3" t="str">
            <v>Materjal puudub</v>
          </cell>
        </row>
        <row r="4">
          <cell r="E4" t="str">
            <v>E.L.L. Kinnisvara AS / Smuuli Kinnisvara OÜJ.Smuuli tee 1, TallinnKoondpakkumine</v>
          </cell>
          <cell r="F4">
            <v>12340</v>
          </cell>
          <cell r="G4">
            <v>2</v>
          </cell>
          <cell r="H4" t="str">
            <v>Materjal puudub</v>
          </cell>
          <cell r="I4">
            <v>1.6102106969205834</v>
          </cell>
          <cell r="K4">
            <v>0</v>
          </cell>
        </row>
        <row r="5">
          <cell r="E5" t="str">
            <v xml:space="preserve">E.L.L. Kinnisvara AS / Rannamõisa Kinnisvara OÜRannamõisa 4a, TallinnMTA üüripind </v>
          </cell>
          <cell r="F5">
            <v>7530</v>
          </cell>
          <cell r="G5">
            <v>2</v>
          </cell>
          <cell r="H5" t="str">
            <v>Õismäe liiklussõlm on probleemne, kesklinnast liialt kaugel</v>
          </cell>
          <cell r="I5">
            <v>2</v>
          </cell>
          <cell r="J5" t="str">
            <v>Õismäe liiklussõlm on probleemne, kesklinnast liialt kaugel</v>
          </cell>
          <cell r="K5">
            <v>0</v>
          </cell>
          <cell r="L5" t="str">
            <v>Sarnane Smuuli teele pakutavale lahendusele</v>
          </cell>
        </row>
        <row r="6">
          <cell r="E6" t="str">
            <v>E.L.L. Kinnisvara AS / Rannamõisa Kinnisvara OÜRannamõisa 4a, TallinnStat üüripind</v>
          </cell>
          <cell r="F6">
            <v>4810</v>
          </cell>
          <cell r="G6">
            <v>2</v>
          </cell>
          <cell r="H6" t="str">
            <v>Materjal puudub</v>
          </cell>
          <cell r="I6">
            <v>2</v>
          </cell>
          <cell r="K6">
            <v>0</v>
          </cell>
          <cell r="L6" t="str">
            <v>Materjal puudub</v>
          </cell>
        </row>
        <row r="7">
          <cell r="E7" t="str">
            <v>E.L.L. Kinnisvara AS / Rannamõisa Kinnisvara OÜRannamõisa 4a, TallinnKoondpakkumine</v>
          </cell>
          <cell r="F7">
            <v>12340</v>
          </cell>
          <cell r="G7">
            <v>2</v>
          </cell>
          <cell r="I7">
            <v>2</v>
          </cell>
          <cell r="K7">
            <v>0</v>
          </cell>
        </row>
        <row r="8">
          <cell r="E8" t="str">
            <v xml:space="preserve">E.L.L. Kinnisvara AS / AS JärvevanaValukoja 24, TallinnMTA üüripind </v>
          </cell>
          <cell r="F8">
            <v>7530</v>
          </cell>
          <cell r="G8">
            <v>1</v>
          </cell>
          <cell r="H8" t="str">
            <v>Kaks eraldi maja.</v>
          </cell>
          <cell r="I8">
            <v>1</v>
          </cell>
          <cell r="J8" t="str">
            <v>Ainult bussiliiklus</v>
          </cell>
          <cell r="K8">
            <v>0</v>
          </cell>
          <cell r="L8" t="str">
            <v>Materjal puudub</v>
          </cell>
        </row>
        <row r="9">
          <cell r="E9" t="str">
            <v>E.L.L. Kinnisvara AS / AS JärvevanaValukoja 24, TallinnStat üüripind</v>
          </cell>
          <cell r="F9">
            <v>4810</v>
          </cell>
          <cell r="G9">
            <v>1</v>
          </cell>
          <cell r="H9" t="str">
            <v>Materjal puudub</v>
          </cell>
          <cell r="I9">
            <v>1</v>
          </cell>
          <cell r="K9">
            <v>0</v>
          </cell>
          <cell r="L9" t="str">
            <v>Materjal puudub</v>
          </cell>
        </row>
        <row r="10">
          <cell r="E10" t="str">
            <v>E.L.L. Kinnisvara AS / AS JärvevanaValukoja 24, TallinnKoondpakkumine</v>
          </cell>
          <cell r="F10">
            <v>12340</v>
          </cell>
          <cell r="G10">
            <v>1</v>
          </cell>
          <cell r="I10">
            <v>1</v>
          </cell>
          <cell r="K10">
            <v>0</v>
          </cell>
        </row>
        <row r="11">
          <cell r="E11" t="str">
            <v>AS YIT Ehitus / Ühiselamu Projekt OÜPärnu mnt 156/Vaari 1, TallinnKoondpakkumine</v>
          </cell>
          <cell r="F11">
            <v>12388</v>
          </cell>
          <cell r="G11">
            <v>3</v>
          </cell>
          <cell r="H11" t="str">
            <v>MTA: Välisilme on sulandunud piirkonna teiste hoonetega, ei ole esilekutsuv ning tüüpilisele büroopinnale sobilik.
Stat</v>
          </cell>
          <cell r="I11">
            <v>3</v>
          </cell>
          <cell r="J11" t="str">
            <v>MTA: väljasõidul vasakpööre on probleemne kuid
 see on lahendatav rajatava ristmikuga.
 Koostöö partner PPA lähedal. 
Linna saabujatele lihtne leida
Stat</v>
          </cell>
          <cell r="K11">
            <v>3</v>
          </cell>
          <cell r="L11" t="str">
            <v xml:space="preserve">MTA: puudub klienditeeninduse saal
Stat: - arhiiviruumid hajutatud
- pikim osa mööda Pärnu mnt (müra, saaste)
- vasak poolne tagumine osa pime
- väikseid juhi kabinette raske/võimatu projekteerida struktuuri üksuste juurde
- I k puudub teabekeskus
</v>
          </cell>
        </row>
        <row r="12">
          <cell r="E12" t="str">
            <v xml:space="preserve">Zelluloosi Kinnisvara OÜTartu mnt 80j, TallinnMTA üüripind </v>
          </cell>
          <cell r="F12">
            <v>7355</v>
          </cell>
          <cell r="G12">
            <v>2</v>
          </cell>
          <cell r="H12" t="str">
            <v>MTA: Harjumatu, moderne kuid samas väga huvitav. Mõjub värskendavalt, äratab maksumaksjas huvi ning tuletab meelde kohustusi.
Samas kahtlus kas reaalselt ka teostatav</v>
          </cell>
          <cell r="I12">
            <v>4</v>
          </cell>
          <cell r="J12" t="str">
            <v>MTA: Väga hea logistiline juurdepääs(buss, tramm, maaliinide bussijaam, lennujaam-õhuväravad)Lähedal Tolli teeninduskeskus ja  postiteenused.Kaba liikumise tsenter</v>
          </cell>
          <cell r="K12">
            <v>2</v>
          </cell>
          <cell r="L12" t="str">
            <v>ühiskasutuses olevad ruumid on kahe üksuse vahel üldises kasutamises.Ühised koridorid. Turvarisk</v>
          </cell>
        </row>
        <row r="13">
          <cell r="E13" t="str">
            <v>Zelluloosi Kinnisvara OÜTartu mnt 80j, TallinnStat üüripind</v>
          </cell>
          <cell r="F13">
            <v>4670</v>
          </cell>
          <cell r="G13">
            <v>3</v>
          </cell>
          <cell r="H13" t="str">
            <v>Ühised koridorid ja ühiskasutuses ruumid on turvarisk</v>
          </cell>
          <cell r="I13">
            <v>3</v>
          </cell>
          <cell r="K13">
            <v>2</v>
          </cell>
          <cell r="L13" t="str">
            <v>STAT:
- I k teabekeskusesse ebamugav sissepääs ja MTA uurimisosakonnaga ühel korrusel
- II k tööruumid ilma päevavalguseta- ei saa töökohti planeerida
- väikseid juhi kabinette raske struktuuriüksuste juurde projekteerida
- üks suur printimisruum
- korrus</v>
          </cell>
        </row>
        <row r="14">
          <cell r="E14" t="str">
            <v>Zelluloosi Kinnisvara OÜTartu mnt 80j, TallinnKoondpakkumine</v>
          </cell>
          <cell r="F14">
            <v>12025</v>
          </cell>
          <cell r="G14">
            <v>2.3883575883575885</v>
          </cell>
          <cell r="I14">
            <v>3.6116424116424115</v>
          </cell>
          <cell r="K14">
            <v>2</v>
          </cell>
        </row>
        <row r="15">
          <cell r="E15" t="str">
            <v xml:space="preserve">Fausto Kinnisvara OÜTartu mnt 80p, TallinnMTA üüripind </v>
          </cell>
          <cell r="F15">
            <v>7588</v>
          </cell>
          <cell r="G15">
            <v>3</v>
          </cell>
          <cell r="H15" t="str">
            <v>madalam osa liiga massiivne</v>
          </cell>
          <cell r="I15">
            <v>4</v>
          </cell>
          <cell r="J15" t="str">
            <v>Väga hea logistiline juurdepääs(buss, tramm, maaliinide bussijaam, lennujaam-õhuväravad)Lähedal Tolli teeninduskeskus ja  postiteenused.Kabaküla- kaupade liikumise tsenter</v>
          </cell>
          <cell r="K15">
            <v>2</v>
          </cell>
          <cell r="L15" t="str">
            <v>kabinetid jäävad pimedaks palju kunstvalgustust</v>
          </cell>
        </row>
        <row r="16">
          <cell r="E16" t="str">
            <v>Fausto Kinnisvara OÜTartu mnt 80p, TallinnStat üüripind</v>
          </cell>
          <cell r="F16">
            <v>4847</v>
          </cell>
          <cell r="G16">
            <v>2</v>
          </cell>
          <cell r="H16" t="str">
            <v>Ühised koridorid turvarisk</v>
          </cell>
          <cell r="I16">
            <v>3</v>
          </cell>
          <cell r="K16">
            <v>1</v>
          </cell>
          <cell r="L16" t="str">
            <v xml:space="preserve">- sügavad pinnad, suures osas puudub päevavalgus
- printimise ruum 40 m2, tegelikult vajalik väikseid ruume vastavalt struktuuriüksustele
- MTAga ühine sissepääs
- 2 lifti ei ole piisav
- pole võimalik projekteerida väikseid juhi kabinette
</v>
          </cell>
        </row>
        <row r="17">
          <cell r="E17" t="str">
            <v>Fausto Kinnisvara OÜTartu mnt 80p, TallinnKoondpakkumine</v>
          </cell>
          <cell r="F17">
            <v>12435</v>
          </cell>
          <cell r="G17">
            <v>2.6102131081624447</v>
          </cell>
          <cell r="I17">
            <v>3.6102131081624447</v>
          </cell>
          <cell r="K17">
            <v>1.6102131081624447</v>
          </cell>
        </row>
        <row r="18">
          <cell r="E18" t="str">
            <v xml:space="preserve">BC 25 OÜVäike-Paala 1, TallinnMTA üüripind </v>
          </cell>
          <cell r="F18">
            <v>8523</v>
          </cell>
          <cell r="G18">
            <v>3</v>
          </cell>
          <cell r="H18" t="str">
            <v>Kaob teiste hulka ära, liialt  linna ääres</v>
          </cell>
          <cell r="I18">
            <v>2</v>
          </cell>
          <cell r="J18" t="str">
            <v>Bussiühendus on kehv, positiivne on tramm</v>
          </cell>
          <cell r="K18">
            <v>2</v>
          </cell>
          <cell r="L18" t="str">
            <v>ühised vahekoridori pinnad, ei ole eraldatust</v>
          </cell>
        </row>
        <row r="19">
          <cell r="E19" t="str">
            <v>BC 25 OÜVäike-Paala 1, TallinnStat üüripind</v>
          </cell>
          <cell r="F19">
            <v>3880</v>
          </cell>
          <cell r="G19">
            <v>2</v>
          </cell>
          <cell r="H19" t="str">
            <v xml:space="preserve">Arhitektuuri kirjeldus puudub
- ebameeldiv naabrus
- ühised koridorid- turvarisk
</v>
          </cell>
          <cell r="I19">
            <v>1</v>
          </cell>
          <cell r="K19">
            <v>2</v>
          </cell>
          <cell r="L19" t="str">
            <v xml:space="preserve">-I k töötajatel tuleb läbi käia teabekeskusest
- 2 lifti ei ole piisav
- väikseid juhi kabinette raske struktuuriüksuste juurde projekteerida
- MTAga ühine sissepääs
</v>
          </cell>
        </row>
        <row r="20">
          <cell r="E20" t="str">
            <v>BC 25 OÜVäike-Paala 1, TallinnKoondpakkumine</v>
          </cell>
          <cell r="F20">
            <v>12403</v>
          </cell>
          <cell r="G20">
            <v>2.6871724582762235</v>
          </cell>
          <cell r="I20">
            <v>1.6871724582762235</v>
          </cell>
          <cell r="K20">
            <v>2</v>
          </cell>
        </row>
        <row r="21">
          <cell r="E21" t="str">
            <v>FB Baltic Holding OÜLiimi tn 4, TallinnKoondpakkumine</v>
          </cell>
          <cell r="F21">
            <v>12678</v>
          </cell>
          <cell r="G21">
            <v>1.5</v>
          </cell>
          <cell r="H21" t="str">
            <v>MTA:Oleks nagu kaks ühiselamu hoonet kõrvuti. Ei ole soliidne ega usaldusväärne. Kaks eraldi maja, mis tähendaks seda et võiksime samadel koghtadel Endlas jätkata - Hinne 1
Stat: Tööstuspiirkond, väljavaade kehv ; Hinne 2</v>
          </cell>
          <cell r="I21">
            <v>2.5</v>
          </cell>
          <cell r="J21" t="str">
            <v>MTA: Jätab mahajäetu mulje; hinne 2
Stat: Tööstuspiirkond, väljavaade kehv; hinne 3</v>
          </cell>
          <cell r="K21">
            <v>2</v>
          </cell>
          <cell r="L21" t="str">
            <v>MTA: Ruumid on ühiskasutuses, kehvad plaani materjalid
Stat: - pikk ja sügav maja, keskmine osa pime
- väikseid juhi kabinette raske struktuuriüksuste juurde projekteerida
- MTAga ühine sissepääs</v>
          </cell>
        </row>
        <row r="22">
          <cell r="E22" t="str">
            <v>Kaamos Kinnisvara OÜ / Kaamos Ehitus OÜ / Vindor Holding OÜTatari 51, TallinnStat üüripind</v>
          </cell>
          <cell r="F22">
            <v>4626</v>
          </cell>
          <cell r="G22">
            <v>4</v>
          </cell>
          <cell r="I22">
            <v>4</v>
          </cell>
          <cell r="J22" t="str">
            <v>Kesklinn, igast suunast võrdne ligipääs</v>
          </cell>
          <cell r="K22">
            <v>4</v>
          </cell>
          <cell r="L22" t="str">
            <v>+ läbi korruste ühtne funktsionaalsus
+ sobiliku suurusega korrused
- juhi kabinette raske paigutada struktuuriüksuste juurde</v>
          </cell>
        </row>
        <row r="23">
          <cell r="E23" t="str">
            <v>Kawe Group AS / Ühiselamu Projekt OÜPärnu mnt 156/Vaari 1, TallinnKoondpakkumine</v>
          </cell>
          <cell r="F23">
            <v>12114</v>
          </cell>
          <cell r="G23">
            <v>3.5</v>
          </cell>
          <cell r="H23" t="str">
            <v>MTA: Välisilme on sulandunud piirkonna teiste hoonetega, ei ole esilekutsuv ning tüüpilisele büroopinnale sobilik. Hinne 4
Stat: Hinne 3</v>
          </cell>
          <cell r="I23">
            <v>3.5</v>
          </cell>
          <cell r="J23" t="str">
            <v xml:space="preserve">
MTA: Tööle- ja -ärasõit raskendatud
(vaska pööre); hinne 4
Stat: Hinne 3</v>
          </cell>
          <cell r="K23">
            <v>2.5</v>
          </cell>
          <cell r="L23" t="str">
            <v>MTA: evakatsiooni teed koos MTAga, turvalisus. Tehtud ühispakkumine mistõttu ei selgu MTA ruumide osa; hinne 3
Stat: - pikim osa mööda Pärnu mnt (müra, saaste)
- teabekeskus II korrusel
- SA majaosapeal on MTA silt
- üks osakond (AKO, ITO, ESO) paiknevad</v>
          </cell>
        </row>
        <row r="24">
          <cell r="E24" t="str">
            <v>Kawe Group AS / Ühiselamu Projekt OÜPärnu mnt 156/Vaari 1, TallinnStat üüripind</v>
          </cell>
          <cell r="F24">
            <v>4733</v>
          </cell>
          <cell r="G24">
            <v>4</v>
          </cell>
          <cell r="I24">
            <v>3</v>
          </cell>
          <cell r="K24">
            <v>3</v>
          </cell>
          <cell r="L24" t="str">
            <v>- pikim osa mööda Pärnu mnt (müra, saaste)
- üks osakond paikneb läbi mitme korruse</v>
          </cell>
        </row>
        <row r="25">
          <cell r="E25" t="str">
            <v>Ambler Properties OÜEndla 15/Lõkke 2, TallinnStat üüripind</v>
          </cell>
          <cell r="F25">
            <v>4879</v>
          </cell>
          <cell r="G25">
            <v>2</v>
          </cell>
          <cell r="H25" t="str">
            <v>Hoone arhitektuur ei vasta ootustele</v>
          </cell>
          <cell r="I25">
            <v>4</v>
          </cell>
          <cell r="K25">
            <v>1</v>
          </cell>
          <cell r="L25" t="str">
            <v xml:space="preserve">- töö SA ruumiprogrammiga on tegemata
- olemasolev ruumiprogramm ei vasta SA vajadustele (VI k näidiskorrus)
- koridoride suur osakaal
- ei ole võimalik väikseid juhikabinette projekteerida
- puuduvad väiksed nõupidamiste boksid ja puhkeruum/kööginurgad 
</v>
          </cell>
        </row>
        <row r="26">
          <cell r="E26" t="str">
            <v>ViaCerta OÜTartu mnt 83, TallinnStat üüripind</v>
          </cell>
          <cell r="F26">
            <v>4634.8999999999996</v>
          </cell>
          <cell r="G26">
            <v>4</v>
          </cell>
          <cell r="I26">
            <v>3</v>
          </cell>
          <cell r="K26">
            <v>4</v>
          </cell>
          <cell r="L26" t="str">
            <v xml:space="preserve"> VIII k korrusel (parim vaade) on teine rentnik
+  võimaldab projekteerida väikeseid juhikabinette
- nõupidamiste ruumid ei asetse proportsionaalselt vastavalt struktuuriüksustele
</v>
          </cell>
        </row>
        <row r="27">
          <cell r="E27" t="str">
            <v>Solution Management OÜMustamäe tee 24Stat üüripind</v>
          </cell>
          <cell r="F27">
            <v>4829</v>
          </cell>
          <cell r="G27">
            <v>4</v>
          </cell>
          <cell r="I27">
            <v>3</v>
          </cell>
          <cell r="K27">
            <v>4</v>
          </cell>
          <cell r="L27" t="str">
            <v>- printimise ruum 56,3 m2, tegelikult vajalik väikseid ruume vastavalt struktuuriüksustele ja korruste arvule
- mõnel korrusel väikeste juhikabinettide paigutamine struktuuriüksuste kõrvale raskendatud
- I k Teabekeskuse ja nõupidamisruumide ühendus SA te</v>
          </cell>
        </row>
        <row r="28">
          <cell r="E28" t="str">
            <v>PalmGrupp OÜHobujaama 12/14, TallinnStat üüripind</v>
          </cell>
          <cell r="F28">
            <v>4993</v>
          </cell>
          <cell r="G28">
            <v>3</v>
          </cell>
          <cell r="H28" t="str">
            <v>Hoones palju erinevaid rentnikke</v>
          </cell>
          <cell r="I28">
            <v>4</v>
          </cell>
          <cell r="J28" t="str">
            <v>Kesklinn, igast suunast võrdne ligipääs</v>
          </cell>
          <cell r="K28">
            <v>4</v>
          </cell>
          <cell r="L28" t="str">
            <v>+ palju valgust
+ hea pinnaligendus
+ Teabekeskuse hea asukoht
+ mitmeid katuseterrasse</v>
          </cell>
        </row>
        <row r="29">
          <cell r="E29" t="str">
            <v xml:space="preserve">PalmGrupp OÜ - 2Hobujaama 12/14, TallinnMTA üüripind </v>
          </cell>
          <cell r="F29">
            <v>12058</v>
          </cell>
          <cell r="G29">
            <v>2</v>
          </cell>
          <cell r="H29" t="str">
            <v>sobilik ärihoonele. Avaldab mõttetuid keelepekse, et miksmaksumaksja raha kulutades sellisesse paika büroopind on rajatud.</v>
          </cell>
          <cell r="I29">
            <v>2</v>
          </cell>
          <cell r="J29" t="str">
            <v xml:space="preserve"> 
Kõik transportvahendid liiguvad kesklinna kokkuKui arvestada, et kõige rohkem  kurikaelu liigub, siis suur turvarisk</v>
          </cell>
          <cell r="K29">
            <v>2</v>
          </cell>
          <cell r="L29" t="str">
            <v>äriruumid ja büroopindade samad sissekäigud, plaanid segased, Ruumilahendus pakutud kogu MTA pinnale koos PMTK ruumivajadusega. MTA ei soovi äripindadega smasse hoonesse büroopinda. MTA näeb sellistes  pakkumises turvariske</v>
          </cell>
        </row>
        <row r="30">
          <cell r="E30" t="str">
            <v>PalmGrupp OÜ - 2Hobujaama 12/14, TallinnStat üüripind</v>
          </cell>
          <cell r="F30">
            <v>4758</v>
          </cell>
          <cell r="G30">
            <v>3</v>
          </cell>
          <cell r="H30" t="str">
            <v>Stat: Hoones palju erinevaid rentnikke</v>
          </cell>
          <cell r="I30">
            <v>4</v>
          </cell>
          <cell r="J30" t="str">
            <v>Stat: Kesklinn, igast suunast võrdne ligipääs</v>
          </cell>
          <cell r="K30">
            <v>4</v>
          </cell>
          <cell r="L30" t="str">
            <v>Stat: + palju valgust
+ hea pinnaligendus
+ Teabekeskuse hea asukoht
+ mitmeid katuseterrasse</v>
          </cell>
        </row>
        <row r="31">
          <cell r="E31" t="str">
            <v>PalmGrupp OÜ - 2Hobujaama 12/14, TallinnKoondpakkumine</v>
          </cell>
          <cell r="F31">
            <v>16816</v>
          </cell>
          <cell r="G31">
            <v>2.2829448144624167</v>
          </cell>
          <cell r="I31">
            <v>2.5658896289248334</v>
          </cell>
          <cell r="K31">
            <v>2.5658896289248334</v>
          </cell>
        </row>
      </sheetData>
      <sheetData sheetId="8">
        <row r="1">
          <cell r="B1" t="str">
            <v>Haldusfirma sertifikaat</v>
          </cell>
          <cell r="C1" t="str">
            <v>punktid</v>
          </cell>
          <cell r="D1" t="str">
            <v>haldaja kutsetunnistus</v>
          </cell>
          <cell r="E1" t="str">
            <v>punktid</v>
          </cell>
          <cell r="F1" t="str">
            <v>halduse punktid kokku</v>
          </cell>
          <cell r="H1" t="str">
            <v>Arendaja kogemus (tk)</v>
          </cell>
          <cell r="I1" t="str">
            <v>punktid</v>
          </cell>
          <cell r="J1" t="str">
            <v>Arendaja kogemus (m2)</v>
          </cell>
          <cell r="K1" t="str">
            <v>punktid</v>
          </cell>
          <cell r="L1" t="str">
            <v>Arendaja projektijuhi kogemus (tk)</v>
          </cell>
          <cell r="M1" t="str">
            <v>punktid</v>
          </cell>
          <cell r="N1" t="str">
            <v>Arendaja projektijuhi kogemus (m2)</v>
          </cell>
          <cell r="O1" t="str">
            <v>punktid</v>
          </cell>
          <cell r="P1" t="str">
            <v>arenduse punktid kokku</v>
          </cell>
        </row>
        <row r="2">
          <cell r="A2" t="str">
            <v>E.L.L. Kinnisvara AS / Smuuli Kinnisvara OÜ</v>
          </cell>
          <cell r="B2">
            <v>3</v>
          </cell>
          <cell r="C2">
            <v>1</v>
          </cell>
          <cell r="D2">
            <v>3</v>
          </cell>
          <cell r="E2">
            <v>0.75</v>
          </cell>
          <cell r="F2">
            <v>0.875</v>
          </cell>
          <cell r="H2">
            <v>5</v>
          </cell>
          <cell r="I2">
            <v>1</v>
          </cell>
          <cell r="J2">
            <v>42893.2</v>
          </cell>
          <cell r="K2">
            <v>1</v>
          </cell>
          <cell r="L2">
            <v>2</v>
          </cell>
          <cell r="M2">
            <v>0.4</v>
          </cell>
          <cell r="N2">
            <v>24644.6</v>
          </cell>
          <cell r="O2">
            <v>0.47130617708930961</v>
          </cell>
          <cell r="P2">
            <v>0.71782654427232739</v>
          </cell>
        </row>
        <row r="3">
          <cell r="A3" t="str">
            <v>E.L.L. Kinnisvara AS / Rannamõisa Kinnisvara OÜ</v>
          </cell>
          <cell r="B3">
            <v>3</v>
          </cell>
          <cell r="C3">
            <v>1</v>
          </cell>
          <cell r="D3">
            <v>3</v>
          </cell>
          <cell r="E3">
            <v>0.75</v>
          </cell>
          <cell r="F3">
            <v>0.875</v>
          </cell>
          <cell r="H3">
            <v>5</v>
          </cell>
          <cell r="I3">
            <v>1</v>
          </cell>
          <cell r="J3">
            <v>42893.2</v>
          </cell>
          <cell r="K3">
            <v>1</v>
          </cell>
          <cell r="L3">
            <v>2</v>
          </cell>
          <cell r="M3">
            <v>0.4</v>
          </cell>
          <cell r="N3">
            <v>24644.6</v>
          </cell>
          <cell r="O3">
            <v>0.47130617708930961</v>
          </cell>
          <cell r="P3">
            <v>0.71782654427232739</v>
          </cell>
        </row>
        <row r="4">
          <cell r="A4" t="str">
            <v>E.L.L. Kinnisvara AS / AS Järvevana</v>
          </cell>
          <cell r="B4">
            <v>3</v>
          </cell>
          <cell r="C4">
            <v>1</v>
          </cell>
          <cell r="D4">
            <v>3</v>
          </cell>
          <cell r="E4">
            <v>0.75</v>
          </cell>
          <cell r="F4">
            <v>0.875</v>
          </cell>
          <cell r="H4">
            <v>5</v>
          </cell>
          <cell r="I4">
            <v>1</v>
          </cell>
          <cell r="J4">
            <v>42893.2</v>
          </cell>
          <cell r="K4">
            <v>1</v>
          </cell>
          <cell r="L4">
            <v>2</v>
          </cell>
          <cell r="M4">
            <v>0.4</v>
          </cell>
          <cell r="N4">
            <v>24644.6</v>
          </cell>
          <cell r="O4">
            <v>0.47130617708930961</v>
          </cell>
          <cell r="P4">
            <v>0.71782654427232739</v>
          </cell>
        </row>
        <row r="5">
          <cell r="A5" t="str">
            <v>AS YIT Ehitus / Ühiselamu Projekt OÜ</v>
          </cell>
          <cell r="B5">
            <v>3</v>
          </cell>
          <cell r="C5">
            <v>1</v>
          </cell>
          <cell r="D5">
            <v>4</v>
          </cell>
          <cell r="E5">
            <v>1</v>
          </cell>
          <cell r="F5">
            <v>1</v>
          </cell>
          <cell r="H5">
            <v>2</v>
          </cell>
          <cell r="I5">
            <v>0.4</v>
          </cell>
          <cell r="J5">
            <v>21100.7</v>
          </cell>
          <cell r="K5">
            <v>0.49193578469314486</v>
          </cell>
          <cell r="L5">
            <v>2</v>
          </cell>
          <cell r="M5">
            <v>0.4</v>
          </cell>
          <cell r="N5">
            <v>23040.9</v>
          </cell>
          <cell r="O5">
            <v>0.44063683304647161</v>
          </cell>
          <cell r="P5">
            <v>0.43314315443490409</v>
          </cell>
        </row>
        <row r="6">
          <cell r="A6" t="str">
            <v>Zelluloosi Kinnisvara OÜ</v>
          </cell>
          <cell r="B6">
            <v>0</v>
          </cell>
          <cell r="C6">
            <v>0</v>
          </cell>
          <cell r="D6">
            <v>4</v>
          </cell>
          <cell r="E6">
            <v>1</v>
          </cell>
          <cell r="F6">
            <v>0.5</v>
          </cell>
          <cell r="H6">
            <v>1</v>
          </cell>
          <cell r="I6">
            <v>0.2</v>
          </cell>
          <cell r="J6">
            <v>0</v>
          </cell>
          <cell r="K6">
            <v>0</v>
          </cell>
          <cell r="L6">
            <v>1</v>
          </cell>
          <cell r="M6">
            <v>0.2</v>
          </cell>
          <cell r="N6">
            <v>30000</v>
          </cell>
          <cell r="O6">
            <v>0.57372346528973039</v>
          </cell>
          <cell r="P6">
            <v>0.2434308663224326</v>
          </cell>
        </row>
        <row r="7">
          <cell r="A7" t="str">
            <v>Fausto Kinnisvara OÜ</v>
          </cell>
          <cell r="B7">
            <v>3</v>
          </cell>
          <cell r="C7">
            <v>1</v>
          </cell>
          <cell r="D7">
            <v>4</v>
          </cell>
          <cell r="E7">
            <v>1</v>
          </cell>
          <cell r="F7">
            <v>1</v>
          </cell>
          <cell r="H7">
            <v>2</v>
          </cell>
          <cell r="I7">
            <v>0.4</v>
          </cell>
          <cell r="J7">
            <v>13507.5</v>
          </cell>
          <cell r="K7">
            <v>0.31491005567316033</v>
          </cell>
          <cell r="L7">
            <v>3</v>
          </cell>
          <cell r="M7">
            <v>0.6</v>
          </cell>
          <cell r="N7">
            <v>13507.5</v>
          </cell>
          <cell r="O7">
            <v>0.25831899024670107</v>
          </cell>
          <cell r="P7">
            <v>0.39330726147996536</v>
          </cell>
        </row>
        <row r="8">
          <cell r="A8" t="str">
            <v>BC 25 OÜ</v>
          </cell>
          <cell r="B8">
            <v>3</v>
          </cell>
          <cell r="C8">
            <v>1</v>
          </cell>
          <cell r="D8">
            <v>4</v>
          </cell>
          <cell r="E8">
            <v>1</v>
          </cell>
          <cell r="F8">
            <v>1</v>
          </cell>
          <cell r="H8">
            <v>2</v>
          </cell>
          <cell r="I8">
            <v>0.4</v>
          </cell>
          <cell r="J8">
            <v>11617.400000000001</v>
          </cell>
          <cell r="K8">
            <v>0.27084479591170635</v>
          </cell>
          <cell r="L8">
            <v>2</v>
          </cell>
          <cell r="M8">
            <v>0.4</v>
          </cell>
          <cell r="N8">
            <v>12944.5</v>
          </cell>
          <cell r="O8">
            <v>0.24755211321476381</v>
          </cell>
          <cell r="P8">
            <v>0.32959922728161756</v>
          </cell>
        </row>
        <row r="9">
          <cell r="A9" t="str">
            <v>FB Baltic Holding OÜ</v>
          </cell>
          <cell r="B9">
            <v>3</v>
          </cell>
          <cell r="C9">
            <v>1</v>
          </cell>
          <cell r="D9">
            <v>4</v>
          </cell>
          <cell r="E9">
            <v>1</v>
          </cell>
          <cell r="F9">
            <v>1</v>
          </cell>
          <cell r="H9">
            <v>2</v>
          </cell>
          <cell r="I9">
            <v>0.4</v>
          </cell>
          <cell r="J9">
            <v>9106.5999999999985</v>
          </cell>
          <cell r="K9">
            <v>0.21230871093786427</v>
          </cell>
          <cell r="L9">
            <v>2</v>
          </cell>
          <cell r="M9">
            <v>0.4</v>
          </cell>
          <cell r="N9">
            <v>9106.5999999999985</v>
          </cell>
          <cell r="O9">
            <v>0.17415567030024859</v>
          </cell>
          <cell r="P9">
            <v>0.29661609530952826</v>
          </cell>
        </row>
        <row r="10">
          <cell r="A10" t="str">
            <v>Kaamos Kinnisvara OÜ / Kaamos Ehitus OÜ / Vindor Holding OÜ</v>
          </cell>
          <cell r="B10">
            <v>3</v>
          </cell>
          <cell r="C10">
            <v>1</v>
          </cell>
          <cell r="D10">
            <v>4</v>
          </cell>
          <cell r="E10">
            <v>1</v>
          </cell>
          <cell r="F10">
            <v>1</v>
          </cell>
          <cell r="H10">
            <v>1</v>
          </cell>
          <cell r="I10">
            <v>0.2</v>
          </cell>
          <cell r="J10">
            <v>27351</v>
          </cell>
          <cell r="K10">
            <v>0.6376535208378018</v>
          </cell>
          <cell r="L10">
            <v>1</v>
          </cell>
          <cell r="M10">
            <v>0.2</v>
          </cell>
          <cell r="N10">
            <v>27351</v>
          </cell>
          <cell r="O10">
            <v>0.52306368330464714</v>
          </cell>
          <cell r="P10">
            <v>0.39017930103561221</v>
          </cell>
        </row>
        <row r="11">
          <cell r="A11" t="str">
            <v>Kawe Group AS / Ühiselamu Projekt OÜ</v>
          </cell>
          <cell r="B11">
            <v>3</v>
          </cell>
          <cell r="C11">
            <v>1</v>
          </cell>
          <cell r="D11">
            <v>4</v>
          </cell>
          <cell r="E11">
            <v>1</v>
          </cell>
          <cell r="F11">
            <v>1</v>
          </cell>
          <cell r="H11">
            <v>1</v>
          </cell>
          <cell r="I11">
            <v>0.2</v>
          </cell>
          <cell r="J11">
            <v>6910.3</v>
          </cell>
          <cell r="K11">
            <v>0.16110479050292356</v>
          </cell>
          <cell r="L11">
            <v>5</v>
          </cell>
          <cell r="M11">
            <v>1</v>
          </cell>
          <cell r="N11">
            <v>30252.3</v>
          </cell>
          <cell r="O11">
            <v>0.57854847963281697</v>
          </cell>
          <cell r="P11">
            <v>0.48491331753393518</v>
          </cell>
        </row>
        <row r="12">
          <cell r="A12" t="str">
            <v>Ambler Properties OÜ</v>
          </cell>
          <cell r="B12">
            <v>3</v>
          </cell>
          <cell r="C12">
            <v>1</v>
          </cell>
          <cell r="D12">
            <v>4</v>
          </cell>
          <cell r="E12">
            <v>1</v>
          </cell>
          <cell r="F12">
            <v>1</v>
          </cell>
          <cell r="H12">
            <v>1</v>
          </cell>
          <cell r="I12">
            <v>0.2</v>
          </cell>
          <cell r="J12">
            <v>6441.5999999999995</v>
          </cell>
          <cell r="K12">
            <v>0.15017765053668181</v>
          </cell>
          <cell r="L12">
            <v>1</v>
          </cell>
          <cell r="M12">
            <v>0.2</v>
          </cell>
          <cell r="N12">
            <v>6441.5999999999995</v>
          </cell>
          <cell r="O12">
            <v>0.12318990246701089</v>
          </cell>
          <cell r="P12">
            <v>0.16834188825092317</v>
          </cell>
        </row>
        <row r="13">
          <cell r="A13" t="str">
            <v>ViaCerta OÜ</v>
          </cell>
          <cell r="B13">
            <v>3</v>
          </cell>
          <cell r="C13">
            <v>1</v>
          </cell>
          <cell r="D13">
            <v>4</v>
          </cell>
          <cell r="E13">
            <v>1</v>
          </cell>
          <cell r="F13">
            <v>1</v>
          </cell>
          <cell r="H13">
            <v>1</v>
          </cell>
          <cell r="I13">
            <v>0.2</v>
          </cell>
          <cell r="J13">
            <v>5092</v>
          </cell>
          <cell r="K13">
            <v>0.11871345574589913</v>
          </cell>
          <cell r="L13">
            <v>1</v>
          </cell>
          <cell r="M13">
            <v>0.2</v>
          </cell>
          <cell r="N13">
            <v>5092</v>
          </cell>
          <cell r="O13">
            <v>9.7379996175176897E-2</v>
          </cell>
          <cell r="P13">
            <v>0.15402336298026903</v>
          </cell>
        </row>
        <row r="14">
          <cell r="A14" t="str">
            <v>Solution Management OÜ</v>
          </cell>
          <cell r="B14">
            <v>3</v>
          </cell>
          <cell r="C14">
            <v>1</v>
          </cell>
          <cell r="D14">
            <v>4</v>
          </cell>
          <cell r="E14">
            <v>1</v>
          </cell>
          <cell r="F14">
            <v>1</v>
          </cell>
          <cell r="H14">
            <v>3</v>
          </cell>
          <cell r="I14">
            <v>0.6</v>
          </cell>
          <cell r="J14">
            <v>11606.5</v>
          </cell>
          <cell r="K14">
            <v>0.27059067637760764</v>
          </cell>
          <cell r="L14">
            <v>3</v>
          </cell>
          <cell r="M14">
            <v>0.6</v>
          </cell>
          <cell r="N14">
            <v>52290</v>
          </cell>
          <cell r="O14">
            <v>1</v>
          </cell>
          <cell r="P14">
            <v>0.61764766909440194</v>
          </cell>
        </row>
        <row r="15">
          <cell r="A15" t="str">
            <v>PalmGrupp OÜ</v>
          </cell>
          <cell r="B15">
            <v>3</v>
          </cell>
          <cell r="C15">
            <v>1</v>
          </cell>
          <cell r="D15">
            <v>3</v>
          </cell>
          <cell r="E15">
            <v>0.75</v>
          </cell>
          <cell r="F15">
            <v>0.875</v>
          </cell>
          <cell r="H15">
            <v>3</v>
          </cell>
          <cell r="I15">
            <v>0.6</v>
          </cell>
          <cell r="J15">
            <v>11606.5</v>
          </cell>
          <cell r="K15">
            <v>0.27059067637760764</v>
          </cell>
          <cell r="L15">
            <v>3</v>
          </cell>
          <cell r="M15">
            <v>0.6</v>
          </cell>
          <cell r="N15">
            <v>52290</v>
          </cell>
          <cell r="O15">
            <v>1</v>
          </cell>
          <cell r="P15">
            <v>0.61764766909440194</v>
          </cell>
        </row>
        <row r="16">
          <cell r="A16" t="str">
            <v>PalmGrupp OÜ - 2</v>
          </cell>
          <cell r="B16">
            <v>3</v>
          </cell>
          <cell r="C16">
            <v>1</v>
          </cell>
          <cell r="D16">
            <v>3</v>
          </cell>
          <cell r="E16">
            <v>0.75</v>
          </cell>
          <cell r="F16">
            <v>0.875</v>
          </cell>
          <cell r="H16">
            <v>3</v>
          </cell>
          <cell r="I16">
            <v>0.6</v>
          </cell>
          <cell r="J16">
            <v>11606.5</v>
          </cell>
          <cell r="K16">
            <v>0.27059067637760764</v>
          </cell>
          <cell r="L16">
            <v>3</v>
          </cell>
          <cell r="M16">
            <v>0.6</v>
          </cell>
          <cell r="N16">
            <v>52290</v>
          </cell>
          <cell r="O16">
            <v>1</v>
          </cell>
          <cell r="P16">
            <v>0.61764766909440194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elarve"/>
      <sheetName val="prognoos"/>
      <sheetName val="koond"/>
      <sheetName val="RaM_vaade"/>
      <sheetName val="900531 Viljandi riigimaja väärt"/>
    </sheetNames>
    <sheetDataSet>
      <sheetData sheetId="0">
        <row r="4">
          <cell r="F4" t="str">
            <v>Viljandi riigimaja väärtustamine</v>
          </cell>
        </row>
        <row r="5">
          <cell r="F5" t="str">
            <v>900531</v>
          </cell>
        </row>
        <row r="6">
          <cell r="F6" t="str">
            <v>Vabaduse plats 2, Viljandi</v>
          </cell>
        </row>
        <row r="7">
          <cell r="F7">
            <v>282472</v>
          </cell>
        </row>
        <row r="8">
          <cell r="F8">
            <v>2106</v>
          </cell>
        </row>
        <row r="9">
          <cell r="F9">
            <v>2464.02</v>
          </cell>
        </row>
      </sheetData>
      <sheetData sheetId="1"/>
      <sheetData sheetId="2"/>
      <sheetData sheetId="3"/>
      <sheetData sheetId="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nd (2)"/>
      <sheetName val="kokkuvõte"/>
      <sheetName val="hind"/>
      <sheetName val="Tellija tabel"/>
      <sheetName val="Sheet1"/>
      <sheetName val="platsikulud"/>
      <sheetName val="viimistlus"/>
      <sheetName val="mahud"/>
      <sheetName val="mahud2"/>
    </sheetNames>
    <sheetDataSet>
      <sheetData sheetId="0"/>
      <sheetData sheetId="1"/>
      <sheetData sheetId="2"/>
      <sheetData sheetId="3"/>
      <sheetData sheetId="4"/>
      <sheetData sheetId="5">
        <row r="2">
          <cell r="C2">
            <v>3500000</v>
          </cell>
        </row>
        <row r="3">
          <cell r="C3">
            <v>10</v>
          </cell>
        </row>
        <row r="7">
          <cell r="G7">
            <v>9</v>
          </cell>
        </row>
      </sheetData>
      <sheetData sheetId="6"/>
      <sheetData sheetId="7"/>
      <sheetData sheetId="8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UDEL"/>
      <sheetName val="MUDEL CO2"/>
      <sheetName val="Riia15_prognoos"/>
      <sheetName val="Riia15_eelarve"/>
      <sheetName val="Lisa 6.1.R15"/>
      <sheetName val="Investeeringud 1.3.2019"/>
      <sheetName val="analüüs"/>
      <sheetName val="Riia 15 CO2"/>
      <sheetName val="Päring (2)"/>
      <sheetName val="Taust"/>
      <sheetName val="Sheet1"/>
    </sheetNames>
    <sheetDataSet>
      <sheetData sheetId="0">
        <row r="1">
          <cell r="BA1">
            <v>4.5999999999999999E-2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UDEL uus"/>
      <sheetName val="Kreu5uus_prognoos"/>
      <sheetName val="Kreu5uus_eelarve"/>
      <sheetName val="MUDEL"/>
      <sheetName val="Kreu5_eelarve"/>
      <sheetName val="Amortisatsioon"/>
      <sheetName val="Kreu5_prognoos"/>
      <sheetName val="Investeeringud 1.3.2019"/>
      <sheetName val="Pinnad"/>
      <sheetName val="Päring (2)"/>
      <sheetName val="Lisa 6.1 A_ehitus"/>
      <sheetName val="Lisa 6.1 A_sisustus"/>
      <sheetName val="A_sisendinfo"/>
      <sheetName val="Lisa 6.1 B_ehitus"/>
      <sheetName val="B_sisendinfo"/>
      <sheetName val="Lisa 6.1 C_ehitus"/>
      <sheetName val="Lisa 6.1 C_sisustus vana"/>
      <sheetName val="Lisa 6.1 C_sisustus"/>
      <sheetName val="C_sisendinfo"/>
    </sheetNames>
    <sheetDataSet>
      <sheetData sheetId="0"/>
      <sheetData sheetId="1"/>
      <sheetData sheetId="2"/>
      <sheetData sheetId="3">
        <row r="1">
          <cell r="BA1">
            <v>4.5999999999999999E-2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7">
          <cell r="AM17">
            <v>1299.6999999999998</v>
          </cell>
        </row>
      </sheetData>
      <sheetData sheetId="11">
        <row r="29">
          <cell r="E29">
            <v>35128</v>
          </cell>
        </row>
      </sheetData>
      <sheetData sheetId="12"/>
      <sheetData sheetId="13">
        <row r="12">
          <cell r="AA12">
            <v>208.10000000000002</v>
          </cell>
        </row>
      </sheetData>
      <sheetData sheetId="14"/>
      <sheetData sheetId="15"/>
      <sheetData sheetId="16"/>
      <sheetData sheetId="17"/>
      <sheetData sheetId="18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ostamine"/>
      <sheetName val="Gaasilõikus"/>
      <sheetName val="Saagimine"/>
      <sheetName val="Giljotiin"/>
      <sheetName val="Puurimine"/>
      <sheetName val="Painutamine"/>
      <sheetName val="Treimine"/>
      <sheetName val="Freesimine"/>
      <sheetName val="Valtsimine"/>
      <sheetName val="Materjalid"/>
      <sheetName val="Pakkeleht"/>
      <sheetName val="Viimistlus"/>
      <sheetName val="Markeerimine"/>
    </sheetNames>
    <sheetDataSet>
      <sheetData sheetId="0">
        <row r="1">
          <cell r="G1" t="str">
            <v>70530</v>
          </cell>
        </row>
        <row r="2">
          <cell r="C2">
            <v>39371</v>
          </cell>
          <cell r="G2" t="str">
            <v>Onninen</v>
          </cell>
        </row>
        <row r="3">
          <cell r="D3" t="str">
            <v>Indrek Tirmaste</v>
          </cell>
          <cell r="G3" t="str">
            <v>Laohoone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"/>
      <sheetName val="Suhtaadr1"/>
      <sheetName val="Suhtaadr2"/>
      <sheetName val="Absoluutaadr1"/>
      <sheetName val="Absoluutaadr2"/>
      <sheetName val="Nimed1"/>
      <sheetName val="Nimed2"/>
      <sheetName val="Märgised"/>
      <sheetName val="Diagramm"/>
      <sheetName val="Diagrammi näide"/>
      <sheetName val="Graafik"/>
      <sheetName val="Graafiku näide"/>
      <sheetName val="2 ühel"/>
      <sheetName val="Kopeerimine"/>
      <sheetName val="Lohista"/>
      <sheetName val="Nupud"/>
      <sheetName val="Objektimenüü"/>
    </sheetNames>
    <sheetDataSet>
      <sheetData sheetId="0"/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EC54EF-41DA-4D1D-AC22-AF14C114090F}">
  <sheetPr codeName="Sheet5"/>
  <dimension ref="B1:AF80"/>
  <sheetViews>
    <sheetView topLeftCell="D1" workbookViewId="0">
      <selection activeCell="I51" sqref="I51"/>
    </sheetView>
  </sheetViews>
  <sheetFormatPr defaultColWidth="9.140625" defaultRowHeight="15" outlineLevelCol="1" x14ac:dyDescent="0.25"/>
  <cols>
    <col min="1" max="1" width="3.7109375" style="2" customWidth="1"/>
    <col min="2" max="2" width="9.28515625" style="2" customWidth="1"/>
    <col min="3" max="3" width="71.140625" style="2" customWidth="1"/>
    <col min="4" max="4" width="15.5703125" style="3" customWidth="1"/>
    <col min="5" max="5" width="11.85546875" style="2" customWidth="1"/>
    <col min="6" max="6" width="12.42578125" style="2" customWidth="1"/>
    <col min="7" max="7" width="12" style="2" customWidth="1"/>
    <col min="8" max="8" width="12.42578125" style="2" customWidth="1"/>
    <col min="9" max="9" width="13.7109375" style="2" bestFit="1" customWidth="1"/>
    <col min="10" max="10" width="9.140625" style="2"/>
    <col min="11" max="11" width="41" style="2" bestFit="1" customWidth="1"/>
    <col min="12" max="12" width="10.85546875" style="2" customWidth="1"/>
    <col min="13" max="13" width="9.85546875" style="2" customWidth="1"/>
    <col min="14" max="14" width="10.85546875" style="2" customWidth="1"/>
    <col min="15" max="15" width="9.85546875" style="2" customWidth="1"/>
    <col min="16" max="16" width="10.85546875" style="2" customWidth="1"/>
    <col min="17" max="17" width="9.85546875" style="2" customWidth="1"/>
    <col min="18" max="18" width="11.28515625" style="2" bestFit="1" customWidth="1"/>
    <col min="19" max="19" width="10.85546875" style="2" customWidth="1"/>
    <col min="20" max="20" width="11.28515625" style="2" bestFit="1" customWidth="1"/>
    <col min="21" max="21" width="9.140625" style="2"/>
    <col min="22" max="22" width="9.140625" style="94"/>
    <col min="23" max="23" width="9.140625" style="2"/>
    <col min="24" max="24" width="44.85546875" style="2" hidden="1" customWidth="1" outlineLevel="1"/>
    <col min="25" max="25" width="18.5703125" style="2" hidden="1" customWidth="1" outlineLevel="1"/>
    <col min="26" max="26" width="26.5703125" style="2" hidden="1" customWidth="1" outlineLevel="1"/>
    <col min="27" max="27" width="24.7109375" style="2" hidden="1" customWidth="1" outlineLevel="1"/>
    <col min="28" max="28" width="23" style="2" hidden="1" customWidth="1" outlineLevel="1"/>
    <col min="29" max="31" width="9.140625" style="2" hidden="1" customWidth="1" outlineLevel="1"/>
    <col min="32" max="32" width="13" style="2" bestFit="1" customWidth="1" collapsed="1"/>
    <col min="33" max="16384" width="9.140625" style="2"/>
  </cols>
  <sheetData>
    <row r="1" spans="2:32" x14ac:dyDescent="0.25">
      <c r="B1" s="1"/>
      <c r="H1" s="4" t="s">
        <v>0</v>
      </c>
      <c r="AF1" s="5" t="s">
        <v>1</v>
      </c>
    </row>
    <row r="2" spans="2:32" x14ac:dyDescent="0.25">
      <c r="H2" s="6" t="s">
        <v>2</v>
      </c>
    </row>
    <row r="4" spans="2:32" x14ac:dyDescent="0.25">
      <c r="B4" s="257" t="s">
        <v>166</v>
      </c>
      <c r="C4" s="257"/>
      <c r="D4" s="257"/>
      <c r="X4" s="161" t="s">
        <v>1</v>
      </c>
    </row>
    <row r="5" spans="2:32" x14ac:dyDescent="0.25">
      <c r="M5" s="222"/>
      <c r="N5" s="223"/>
    </row>
    <row r="6" spans="2:32" x14ac:dyDescent="0.25">
      <c r="B6" s="7"/>
      <c r="E6" s="258"/>
      <c r="F6" s="258"/>
      <c r="G6" s="258"/>
      <c r="H6" s="258"/>
    </row>
    <row r="7" spans="2:32" ht="15.75" thickBot="1" x14ac:dyDescent="0.3">
      <c r="B7" s="7"/>
      <c r="E7" s="259"/>
      <c r="F7" s="259"/>
      <c r="G7" s="260"/>
      <c r="H7" s="260"/>
    </row>
    <row r="8" spans="2:32" ht="45" x14ac:dyDescent="0.25">
      <c r="B8" s="8" t="s">
        <v>3</v>
      </c>
      <c r="C8" s="9" t="s">
        <v>165</v>
      </c>
      <c r="D8" s="10" t="s">
        <v>4</v>
      </c>
      <c r="E8" s="243" t="s">
        <v>5</v>
      </c>
      <c r="F8" s="244" t="s">
        <v>6</v>
      </c>
      <c r="G8" s="244" t="s">
        <v>7</v>
      </c>
      <c r="H8" s="244" t="s">
        <v>8</v>
      </c>
      <c r="K8" s="261" t="s">
        <v>9</v>
      </c>
      <c r="L8" s="11"/>
      <c r="M8" s="12" t="s">
        <v>10</v>
      </c>
      <c r="N8" s="13" t="s">
        <v>111</v>
      </c>
      <c r="O8" s="12" t="s">
        <v>144</v>
      </c>
      <c r="P8" s="13" t="s">
        <v>145</v>
      </c>
      <c r="Q8" s="12" t="s">
        <v>146</v>
      </c>
      <c r="R8" s="13" t="s">
        <v>147</v>
      </c>
      <c r="S8" s="12" t="s">
        <v>148</v>
      </c>
      <c r="T8" s="13" t="s">
        <v>149</v>
      </c>
      <c r="U8" s="162"/>
      <c r="X8" s="163" t="s">
        <v>11</v>
      </c>
      <c r="Y8" s="164" t="s">
        <v>12</v>
      </c>
      <c r="Z8" s="164" t="s">
        <v>13</v>
      </c>
      <c r="AA8" s="164" t="s">
        <v>14</v>
      </c>
      <c r="AB8" s="164" t="s">
        <v>15</v>
      </c>
      <c r="AC8" s="164" t="s">
        <v>16</v>
      </c>
      <c r="AD8" s="165" t="s">
        <v>17</v>
      </c>
    </row>
    <row r="9" spans="2:32" ht="14.25" customHeight="1" x14ac:dyDescent="0.25">
      <c r="B9" s="255" t="s">
        <v>18</v>
      </c>
      <c r="C9" s="256"/>
      <c r="D9" s="14">
        <f>SUM(D10+D12+D21+D25)</f>
        <v>13325</v>
      </c>
      <c r="E9" s="15"/>
      <c r="F9" s="16"/>
      <c r="G9" s="16"/>
      <c r="H9" s="16">
        <f t="shared" ref="H9" si="0">SUM(H10+H12+H21+H25)</f>
        <v>0</v>
      </c>
      <c r="K9" s="262"/>
      <c r="L9" s="17"/>
      <c r="M9" s="18">
        <f>AD9</f>
        <v>0.16915743365112085</v>
      </c>
      <c r="N9" s="19"/>
      <c r="O9" s="18">
        <f>AD10</f>
        <v>0.21447944631785026</v>
      </c>
      <c r="P9" s="19"/>
      <c r="Q9" s="18">
        <f>AD11</f>
        <v>0.28226127146677998</v>
      </c>
      <c r="R9" s="19"/>
      <c r="S9" s="18">
        <f>AD12</f>
        <v>0.33410184856424885</v>
      </c>
      <c r="T9" s="19"/>
      <c r="U9" s="168"/>
      <c r="X9" s="169" t="s">
        <v>19</v>
      </c>
      <c r="Y9" s="20">
        <v>131.30000000000001</v>
      </c>
      <c r="Z9" s="20">
        <v>0</v>
      </c>
      <c r="AA9" s="20">
        <v>0</v>
      </c>
      <c r="AB9" s="20">
        <v>0</v>
      </c>
      <c r="AC9" s="20">
        <v>131.30000000000001</v>
      </c>
      <c r="AD9" s="170">
        <v>0.16915743365112085</v>
      </c>
    </row>
    <row r="10" spans="2:32" ht="15.75" x14ac:dyDescent="0.25">
      <c r="B10" s="22">
        <v>1</v>
      </c>
      <c r="C10" s="23" t="s">
        <v>20</v>
      </c>
      <c r="D10" s="24">
        <f>SUM(D11:D11)</f>
        <v>0</v>
      </c>
      <c r="E10" s="25"/>
      <c r="F10" s="26"/>
      <c r="G10" s="26"/>
      <c r="H10" s="26">
        <f t="shared" ref="H10" si="1">SUM(H11:H11)</f>
        <v>0</v>
      </c>
      <c r="K10" s="27" t="s">
        <v>21</v>
      </c>
      <c r="L10" s="28"/>
      <c r="M10" s="29"/>
      <c r="N10" s="30">
        <f>$U$10*M9</f>
        <v>70794.415872197889</v>
      </c>
      <c r="O10" s="31"/>
      <c r="P10" s="30">
        <f>$U$10*O9</f>
        <v>89762.222037376152</v>
      </c>
      <c r="Q10" s="31"/>
      <c r="R10" s="30">
        <f>$U$10*Q9</f>
        <v>118129.72924410502</v>
      </c>
      <c r="S10" s="41"/>
      <c r="T10" s="30">
        <f>$U$10*S9</f>
        <v>139825.63284632092</v>
      </c>
      <c r="U10" s="173">
        <f>D59-D25</f>
        <v>418512</v>
      </c>
      <c r="V10" s="95"/>
      <c r="X10" s="169" t="s">
        <v>150</v>
      </c>
      <c r="Y10" s="20">
        <v>164.00000000000003</v>
      </c>
      <c r="Z10" s="20">
        <v>0</v>
      </c>
      <c r="AA10" s="20">
        <v>0</v>
      </c>
      <c r="AB10" s="20">
        <v>2.4789462319153537</v>
      </c>
      <c r="AC10" s="20">
        <v>166.47894623191539</v>
      </c>
      <c r="AD10" s="170">
        <v>0.21447944631785026</v>
      </c>
    </row>
    <row r="11" spans="2:32" ht="15.75" x14ac:dyDescent="0.25">
      <c r="B11" s="32" t="s">
        <v>22</v>
      </c>
      <c r="C11" s="33"/>
      <c r="D11" s="34" t="s">
        <v>23</v>
      </c>
      <c r="E11" s="174"/>
      <c r="F11" s="189"/>
      <c r="G11" s="176"/>
      <c r="H11" s="35" t="str">
        <f>IF(ISBLANK(G11),"",D11-D11/G11*10)</f>
        <v/>
      </c>
      <c r="K11" s="36" t="s">
        <v>24</v>
      </c>
      <c r="L11" s="37"/>
      <c r="M11" s="38"/>
      <c r="N11" s="39">
        <f>$U$11*M9</f>
        <v>1691.5743365112085</v>
      </c>
      <c r="O11" s="40"/>
      <c r="P11" s="39">
        <f>$U$11*O9</f>
        <v>2144.7944631785026</v>
      </c>
      <c r="Q11" s="40"/>
      <c r="R11" s="39">
        <f>$U$11*Q9</f>
        <v>2822.6127146678</v>
      </c>
      <c r="S11" s="41"/>
      <c r="T11" s="39">
        <f>$U$11*S9</f>
        <v>3341.0184856424885</v>
      </c>
      <c r="U11" s="177">
        <f>D25</f>
        <v>10000</v>
      </c>
      <c r="V11" s="95"/>
      <c r="X11" s="169" t="s">
        <v>151</v>
      </c>
      <c r="Y11" s="20">
        <v>123.5</v>
      </c>
      <c r="Z11" s="20">
        <v>76.769978046103191</v>
      </c>
      <c r="AA11" s="20">
        <v>0</v>
      </c>
      <c r="AB11" s="20">
        <v>18.82122086641148</v>
      </c>
      <c r="AC11" s="20">
        <v>219.09119891251464</v>
      </c>
      <c r="AD11" s="170">
        <v>0.28226127146677998</v>
      </c>
    </row>
    <row r="12" spans="2:32" ht="15" customHeight="1" x14ac:dyDescent="0.25">
      <c r="B12" s="22">
        <v>2</v>
      </c>
      <c r="C12" s="23" t="s">
        <v>25</v>
      </c>
      <c r="D12" s="24">
        <f>SUM(D13:D20)</f>
        <v>3325</v>
      </c>
      <c r="E12" s="171"/>
      <c r="F12" s="172"/>
      <c r="G12" s="172"/>
      <c r="H12" s="172">
        <f t="shared" ref="H12" si="2">SUM(H13:H20)</f>
        <v>0</v>
      </c>
      <c r="K12" s="42" t="s">
        <v>26</v>
      </c>
      <c r="L12" s="43"/>
      <c r="M12" s="44"/>
      <c r="N12" s="45">
        <f>SUM(N10:N11)</f>
        <v>72485.990208709103</v>
      </c>
      <c r="O12" s="46"/>
      <c r="P12" s="45">
        <f>SUM(P10:P11)</f>
        <v>91907.016500554659</v>
      </c>
      <c r="Q12" s="46"/>
      <c r="R12" s="45">
        <f>SUM(R10:R11)</f>
        <v>120952.34195877283</v>
      </c>
      <c r="S12" s="43"/>
      <c r="T12" s="45">
        <f>SUM(T10:T11)</f>
        <v>143166.6513319634</v>
      </c>
      <c r="U12" s="178">
        <f>SUM(U10:U11)</f>
        <v>428512</v>
      </c>
      <c r="V12" s="95"/>
      <c r="X12" s="169" t="s">
        <v>152</v>
      </c>
      <c r="Y12" s="20">
        <v>175.6</v>
      </c>
      <c r="Z12" s="20">
        <v>49.130021953896822</v>
      </c>
      <c r="AA12" s="20">
        <v>0</v>
      </c>
      <c r="AB12" s="20">
        <v>34.59983290167316</v>
      </c>
      <c r="AC12" s="20">
        <v>259.32985485556998</v>
      </c>
      <c r="AD12" s="170">
        <v>0.33410184856424885</v>
      </c>
    </row>
    <row r="13" spans="2:32" ht="15.75" x14ac:dyDescent="0.25">
      <c r="B13" s="32" t="s">
        <v>27</v>
      </c>
      <c r="C13" s="33" t="s">
        <v>28</v>
      </c>
      <c r="D13" s="34">
        <v>3325</v>
      </c>
      <c r="E13" s="174"/>
      <c r="F13" s="189"/>
      <c r="G13" s="47">
        <v>10</v>
      </c>
      <c r="H13" s="35">
        <f>IF(ISBLANK(G13),"",D13-D13/G13*10)</f>
        <v>0</v>
      </c>
      <c r="K13" s="36" t="s">
        <v>29</v>
      </c>
      <c r="L13" s="41"/>
      <c r="M13" s="48"/>
      <c r="N13" s="39">
        <f>$U$13*M9</f>
        <v>1812.1497552177275</v>
      </c>
      <c r="O13" s="40"/>
      <c r="P13" s="39">
        <f>$U$13*O9</f>
        <v>2297.6754125138664</v>
      </c>
      <c r="Q13" s="40"/>
      <c r="R13" s="39">
        <f>$U$13*Q9</f>
        <v>3023.8085489693208</v>
      </c>
      <c r="S13" s="41"/>
      <c r="T13" s="39">
        <f>$U$13*S9</f>
        <v>3579.1662832990855</v>
      </c>
      <c r="U13" s="177">
        <f>D62</f>
        <v>10712.800000000001</v>
      </c>
      <c r="V13" s="95"/>
      <c r="X13" s="169" t="s">
        <v>39</v>
      </c>
      <c r="Y13" s="20">
        <v>0</v>
      </c>
      <c r="Z13" s="20">
        <v>0</v>
      </c>
      <c r="AA13" s="20">
        <v>0</v>
      </c>
      <c r="AB13" s="20">
        <v>0</v>
      </c>
      <c r="AC13" s="20">
        <v>0</v>
      </c>
      <c r="AD13" s="170">
        <v>0</v>
      </c>
    </row>
    <row r="14" spans="2:32" ht="16.5" thickBot="1" x14ac:dyDescent="0.3">
      <c r="B14" s="32" t="s">
        <v>30</v>
      </c>
      <c r="C14" s="33" t="s">
        <v>31</v>
      </c>
      <c r="D14" s="34" t="s">
        <v>23</v>
      </c>
      <c r="E14" s="174"/>
      <c r="F14" s="189"/>
      <c r="G14" s="176"/>
      <c r="H14" s="35" t="str">
        <f t="shared" ref="H14:H20" si="3">IF(ISBLANK(G14),"",D14-D14/G14*10)</f>
        <v/>
      </c>
      <c r="K14" s="36" t="s">
        <v>32</v>
      </c>
      <c r="L14" s="41"/>
      <c r="M14" s="48"/>
      <c r="N14" s="39">
        <f>$U$14*M9</f>
        <v>1690.8097449111053</v>
      </c>
      <c r="O14" s="40"/>
      <c r="P14" s="39">
        <f>$U$14*O9</f>
        <v>2143.8250160811458</v>
      </c>
      <c r="Q14" s="40"/>
      <c r="R14" s="39">
        <f>$U$14*Q9</f>
        <v>2821.3368937207697</v>
      </c>
      <c r="S14" s="41"/>
      <c r="T14" s="39">
        <f>$U$14*S9</f>
        <v>3339.5083452869781</v>
      </c>
      <c r="U14" s="177">
        <f>D60</f>
        <v>9995.48</v>
      </c>
      <c r="V14" s="95"/>
      <c r="X14" s="179" t="s">
        <v>43</v>
      </c>
      <c r="Y14" s="180">
        <v>594.40000000000009</v>
      </c>
      <c r="Z14" s="180">
        <v>125.9</v>
      </c>
      <c r="AA14" s="180">
        <v>0</v>
      </c>
      <c r="AB14" s="180">
        <v>55.899999999999991</v>
      </c>
      <c r="AC14" s="180">
        <v>776.2</v>
      </c>
      <c r="AD14" s="181">
        <v>1</v>
      </c>
    </row>
    <row r="15" spans="2:32" ht="15.75" x14ac:dyDescent="0.25">
      <c r="B15" s="32" t="s">
        <v>33</v>
      </c>
      <c r="C15" s="33" t="s">
        <v>34</v>
      </c>
      <c r="D15" s="34" t="s">
        <v>23</v>
      </c>
      <c r="E15" s="174"/>
      <c r="F15" s="189"/>
      <c r="G15" s="176"/>
      <c r="H15" s="35" t="str">
        <f t="shared" si="3"/>
        <v/>
      </c>
      <c r="K15" s="49" t="s">
        <v>35</v>
      </c>
      <c r="L15" s="50"/>
      <c r="M15" s="51"/>
      <c r="N15" s="50">
        <f>SUM(N12:N14)</f>
        <v>75988.949708837943</v>
      </c>
      <c r="O15" s="52"/>
      <c r="P15" s="50">
        <f>SUM(P12:P14)</f>
        <v>96348.516929149671</v>
      </c>
      <c r="Q15" s="52"/>
      <c r="R15" s="50">
        <f t="shared" ref="R15:T15" si="4">SUM(R12:R14)</f>
        <v>126797.48740146292</v>
      </c>
      <c r="S15" s="52"/>
      <c r="T15" s="50">
        <f t="shared" si="4"/>
        <v>150085.32596054947</v>
      </c>
      <c r="U15" s="183">
        <f>SUM(U12:U14)</f>
        <v>449220.27999999997</v>
      </c>
      <c r="V15" s="95"/>
      <c r="X15" s="185"/>
      <c r="Y15" s="186"/>
      <c r="Z15" s="186"/>
      <c r="AA15" s="186"/>
      <c r="AB15" s="186"/>
      <c r="AC15" s="186"/>
      <c r="AD15" s="133"/>
    </row>
    <row r="16" spans="2:32" ht="15.75" x14ac:dyDescent="0.25">
      <c r="B16" s="32" t="s">
        <v>36</v>
      </c>
      <c r="C16" s="33" t="s">
        <v>37</v>
      </c>
      <c r="D16" s="34" t="s">
        <v>23</v>
      </c>
      <c r="E16" s="174"/>
      <c r="F16" s="189"/>
      <c r="G16" s="176"/>
      <c r="H16" s="35" t="str">
        <f t="shared" si="3"/>
        <v/>
      </c>
      <c r="K16" s="36" t="s">
        <v>38</v>
      </c>
      <c r="L16" s="53"/>
      <c r="M16" s="41"/>
      <c r="N16" s="39">
        <f>$U$16*M9</f>
        <v>23301.436485441896</v>
      </c>
      <c r="O16" s="41"/>
      <c r="P16" s="39">
        <f>$U$16*O9</f>
        <v>29544.543730283873</v>
      </c>
      <c r="Q16" s="41"/>
      <c r="R16" s="39">
        <f>$U$16*Q9</f>
        <v>38881.490144548945</v>
      </c>
      <c r="S16" s="41"/>
      <c r="T16" s="39">
        <f>$U$16*S9</f>
        <v>46022.529639725282</v>
      </c>
      <c r="U16" s="177">
        <f>SUM(E59:F59)</f>
        <v>137750</v>
      </c>
      <c r="V16" s="95"/>
      <c r="X16" s="182"/>
      <c r="Y16" s="132"/>
      <c r="Z16" s="132"/>
      <c r="AA16" s="132"/>
      <c r="AB16" s="132"/>
      <c r="AC16" s="132"/>
      <c r="AD16" s="133"/>
    </row>
    <row r="17" spans="2:30" ht="16.5" thickBot="1" x14ac:dyDescent="0.3">
      <c r="B17" s="32" t="s">
        <v>40</v>
      </c>
      <c r="C17" s="33" t="s">
        <v>41</v>
      </c>
      <c r="D17" s="34" t="s">
        <v>23</v>
      </c>
      <c r="E17" s="174"/>
      <c r="F17" s="189"/>
      <c r="G17" s="176"/>
      <c r="H17" s="35" t="str">
        <f t="shared" si="3"/>
        <v/>
      </c>
      <c r="K17" s="54" t="s">
        <v>42</v>
      </c>
      <c r="L17" s="55"/>
      <c r="M17" s="56"/>
      <c r="N17" s="57">
        <f>$U$17*M9</f>
        <v>4341.7074637121023</v>
      </c>
      <c r="O17" s="56"/>
      <c r="P17" s="57">
        <f>$U$17*O9</f>
        <v>5504.9724554914901</v>
      </c>
      <c r="Q17" s="56"/>
      <c r="R17" s="57">
        <f>$U$17*Q9</f>
        <v>7244.7059676473536</v>
      </c>
      <c r="S17" s="56"/>
      <c r="T17" s="57">
        <f>$U$17*S9</f>
        <v>8575.280779815721</v>
      </c>
      <c r="U17" s="184">
        <f>H59</f>
        <v>25666.666666666668</v>
      </c>
      <c r="V17" s="95"/>
      <c r="X17" s="185"/>
      <c r="Y17" s="186"/>
      <c r="Z17" s="186"/>
      <c r="AA17" s="186"/>
      <c r="AB17" s="186"/>
      <c r="AC17" s="186"/>
      <c r="AD17" s="224"/>
    </row>
    <row r="18" spans="2:30" x14ac:dyDescent="0.25">
      <c r="B18" s="32" t="s">
        <v>44</v>
      </c>
      <c r="C18" s="33" t="s">
        <v>45</v>
      </c>
      <c r="D18" s="34" t="s">
        <v>23</v>
      </c>
      <c r="E18" s="174"/>
      <c r="F18" s="189"/>
      <c r="G18" s="176"/>
      <c r="H18" s="35" t="str">
        <f t="shared" si="3"/>
        <v/>
      </c>
      <c r="AC18" s="225"/>
    </row>
    <row r="19" spans="2:30" x14ac:dyDescent="0.25">
      <c r="B19" s="32" t="s">
        <v>46</v>
      </c>
      <c r="C19" s="33" t="s">
        <v>47</v>
      </c>
      <c r="D19" s="34" t="s">
        <v>23</v>
      </c>
      <c r="E19" s="174"/>
      <c r="F19" s="189"/>
      <c r="G19" s="176"/>
      <c r="H19" s="35" t="str">
        <f t="shared" si="3"/>
        <v/>
      </c>
      <c r="J19" s="94"/>
      <c r="K19" s="94"/>
      <c r="L19" s="94"/>
      <c r="M19" s="94"/>
    </row>
    <row r="20" spans="2:30" x14ac:dyDescent="0.25">
      <c r="B20" s="32" t="s">
        <v>48</v>
      </c>
      <c r="C20" s="33" t="s">
        <v>49</v>
      </c>
      <c r="D20" s="34" t="s">
        <v>23</v>
      </c>
      <c r="E20" s="174"/>
      <c r="F20" s="189"/>
      <c r="G20" s="176"/>
      <c r="H20" s="35" t="str">
        <f t="shared" si="3"/>
        <v/>
      </c>
      <c r="J20" s="94"/>
      <c r="K20" s="94"/>
      <c r="L20" s="95"/>
      <c r="M20" s="94"/>
    </row>
    <row r="21" spans="2:30" x14ac:dyDescent="0.25">
      <c r="B21" s="22">
        <v>3</v>
      </c>
      <c r="C21" s="23" t="s">
        <v>50</v>
      </c>
      <c r="D21" s="24">
        <f>SUM(D22:D24)</f>
        <v>0</v>
      </c>
      <c r="E21" s="171"/>
      <c r="F21" s="190"/>
      <c r="G21" s="172"/>
      <c r="H21" s="172">
        <f t="shared" ref="H21" si="5">SUM(H22:H24)</f>
        <v>0</v>
      </c>
      <c r="J21" s="94"/>
      <c r="K21" s="94"/>
      <c r="L21" s="94"/>
      <c r="M21" s="94"/>
    </row>
    <row r="22" spans="2:30" x14ac:dyDescent="0.25">
      <c r="B22" s="32" t="s">
        <v>51</v>
      </c>
      <c r="C22" s="33"/>
      <c r="D22" s="34" t="s">
        <v>23</v>
      </c>
      <c r="E22" s="174"/>
      <c r="F22" s="189"/>
      <c r="G22" s="176"/>
      <c r="H22" s="35" t="str">
        <f t="shared" ref="H22:H24" si="6">IF(ISBLANK(G22),"",D22-D22/G22*10)</f>
        <v/>
      </c>
    </row>
    <row r="23" spans="2:30" x14ac:dyDescent="0.25">
      <c r="B23" s="32" t="s">
        <v>52</v>
      </c>
      <c r="C23" s="33"/>
      <c r="D23" s="34" t="s">
        <v>23</v>
      </c>
      <c r="E23" s="174"/>
      <c r="F23" s="189"/>
      <c r="G23" s="176"/>
      <c r="H23" s="35" t="str">
        <f t="shared" si="6"/>
        <v/>
      </c>
      <c r="I23" s="58"/>
    </row>
    <row r="24" spans="2:30" x14ac:dyDescent="0.25">
      <c r="B24" s="32" t="s">
        <v>53</v>
      </c>
      <c r="C24" s="33"/>
      <c r="D24" s="34" t="s">
        <v>23</v>
      </c>
      <c r="E24" s="174"/>
      <c r="F24" s="189"/>
      <c r="G24" s="176"/>
      <c r="H24" s="35" t="str">
        <f t="shared" si="6"/>
        <v/>
      </c>
    </row>
    <row r="25" spans="2:30" x14ac:dyDescent="0.25">
      <c r="B25" s="22">
        <v>4</v>
      </c>
      <c r="C25" s="59" t="s">
        <v>54</v>
      </c>
      <c r="D25" s="24">
        <f>SUM(D26:D26)</f>
        <v>10000</v>
      </c>
      <c r="E25" s="171"/>
      <c r="F25" s="191"/>
      <c r="G25" s="172"/>
      <c r="H25" s="172">
        <f t="shared" ref="H25" si="7">SUM(H26:H26)</f>
        <v>0</v>
      </c>
    </row>
    <row r="26" spans="2:30" x14ac:dyDescent="0.25">
      <c r="B26" s="32" t="s">
        <v>55</v>
      </c>
      <c r="C26" s="33"/>
      <c r="D26" s="34">
        <v>10000</v>
      </c>
      <c r="E26" s="174"/>
      <c r="F26" s="189"/>
      <c r="G26" s="47">
        <v>10</v>
      </c>
      <c r="H26" s="35">
        <f>IF(ISBLANK(G26),"",D26-D26/G26*10)</f>
        <v>0</v>
      </c>
    </row>
    <row r="27" spans="2:30" ht="14.25" customHeight="1" x14ac:dyDescent="0.25">
      <c r="B27" s="255" t="s">
        <v>56</v>
      </c>
      <c r="C27" s="256"/>
      <c r="D27" s="14">
        <f>SUM(D28+D32)</f>
        <v>414205</v>
      </c>
      <c r="E27" s="166"/>
      <c r="F27" s="192"/>
      <c r="G27" s="167"/>
      <c r="H27" s="167">
        <f t="shared" ref="H27" si="8">SUM(H28+H32)</f>
        <v>25666.666666666668</v>
      </c>
    </row>
    <row r="28" spans="2:30" x14ac:dyDescent="0.25">
      <c r="B28" s="22">
        <v>5</v>
      </c>
      <c r="C28" s="23" t="s">
        <v>57</v>
      </c>
      <c r="D28" s="24">
        <f>SUM(D29:D31)</f>
        <v>0</v>
      </c>
      <c r="E28" s="171"/>
      <c r="F28" s="172"/>
      <c r="G28" s="172">
        <f t="shared" ref="G28:H28" si="9">SUM(G29:G31)</f>
        <v>0</v>
      </c>
      <c r="H28" s="172">
        <f t="shared" si="9"/>
        <v>0</v>
      </c>
    </row>
    <row r="29" spans="2:30" x14ac:dyDescent="0.25">
      <c r="B29" s="32" t="s">
        <v>58</v>
      </c>
      <c r="C29" s="33"/>
      <c r="D29" s="34" t="s">
        <v>23</v>
      </c>
      <c r="E29" s="174"/>
      <c r="F29" s="189"/>
      <c r="G29" s="176"/>
      <c r="H29" s="35" t="str">
        <f t="shared" ref="H29:H31" si="10">IF(ISBLANK(G29),"",D29-D29/G29*10)</f>
        <v/>
      </c>
    </row>
    <row r="30" spans="2:30" x14ac:dyDescent="0.25">
      <c r="B30" s="32" t="s">
        <v>59</v>
      </c>
      <c r="C30" s="33"/>
      <c r="D30" s="34" t="s">
        <v>23</v>
      </c>
      <c r="E30" s="174"/>
      <c r="F30" s="189"/>
      <c r="G30" s="176"/>
      <c r="H30" s="35" t="str">
        <f t="shared" si="10"/>
        <v/>
      </c>
      <c r="K30" s="193"/>
    </row>
    <row r="31" spans="2:30" x14ac:dyDescent="0.25">
      <c r="B31" s="32" t="s">
        <v>53</v>
      </c>
      <c r="C31" s="33"/>
      <c r="D31" s="34" t="s">
        <v>23</v>
      </c>
      <c r="E31" s="174"/>
      <c r="F31" s="189"/>
      <c r="G31" s="176"/>
      <c r="H31" s="35" t="str">
        <f t="shared" si="10"/>
        <v/>
      </c>
    </row>
    <row r="32" spans="2:30" x14ac:dyDescent="0.25">
      <c r="B32" s="22">
        <v>6</v>
      </c>
      <c r="C32" s="23" t="s">
        <v>60</v>
      </c>
      <c r="D32" s="24">
        <f>SUM(D33:D50)</f>
        <v>414205</v>
      </c>
      <c r="E32" s="171"/>
      <c r="F32" s="190"/>
      <c r="G32" s="172"/>
      <c r="H32" s="172">
        <f t="shared" ref="H32" si="11">SUM(H33:H49)</f>
        <v>25666.666666666668</v>
      </c>
    </row>
    <row r="33" spans="2:10" x14ac:dyDescent="0.25">
      <c r="B33" s="60" t="s">
        <v>61</v>
      </c>
      <c r="C33" s="33" t="s">
        <v>141</v>
      </c>
      <c r="D33" s="34">
        <v>10000</v>
      </c>
      <c r="E33" s="188"/>
      <c r="F33" s="175"/>
      <c r="G33" s="47">
        <v>10</v>
      </c>
      <c r="H33" s="35">
        <f t="shared" ref="H33:H50" si="12">IF(ISBLANK(G33),"",D33-D33/G33*10)</f>
        <v>0</v>
      </c>
    </row>
    <row r="34" spans="2:10" x14ac:dyDescent="0.25">
      <c r="B34" s="60" t="s">
        <v>62</v>
      </c>
      <c r="C34" s="33" t="s">
        <v>63</v>
      </c>
      <c r="D34" s="34">
        <v>20000</v>
      </c>
      <c r="E34" s="188"/>
      <c r="F34" s="175"/>
      <c r="G34" s="47">
        <v>10</v>
      </c>
      <c r="H34" s="35">
        <f t="shared" si="12"/>
        <v>0</v>
      </c>
    </row>
    <row r="35" spans="2:10" x14ac:dyDescent="0.25">
      <c r="B35" s="60" t="s">
        <v>64</v>
      </c>
      <c r="C35" s="33" t="s">
        <v>142</v>
      </c>
      <c r="D35" s="34">
        <v>21000</v>
      </c>
      <c r="E35" s="188" t="s">
        <v>23</v>
      </c>
      <c r="F35" s="175"/>
      <c r="G35" s="47">
        <v>10</v>
      </c>
      <c r="H35" s="35">
        <f t="shared" si="12"/>
        <v>0</v>
      </c>
    </row>
    <row r="36" spans="2:10" ht="14.25" customHeight="1" x14ac:dyDescent="0.25">
      <c r="B36" s="60" t="s">
        <v>65</v>
      </c>
      <c r="C36" s="33" t="s">
        <v>66</v>
      </c>
      <c r="D36" s="34">
        <v>35000</v>
      </c>
      <c r="E36" s="188" t="s">
        <v>23</v>
      </c>
      <c r="F36" s="175"/>
      <c r="G36" s="47">
        <v>10</v>
      </c>
      <c r="H36" s="35">
        <f t="shared" si="12"/>
        <v>0</v>
      </c>
    </row>
    <row r="37" spans="2:10" x14ac:dyDescent="0.25">
      <c r="B37" s="60" t="s">
        <v>153</v>
      </c>
      <c r="C37" s="33" t="s">
        <v>154</v>
      </c>
      <c r="D37" s="34">
        <v>55000</v>
      </c>
      <c r="E37" s="188"/>
      <c r="F37" s="175"/>
      <c r="G37" s="47">
        <v>10</v>
      </c>
      <c r="H37" s="35">
        <f t="shared" si="12"/>
        <v>0</v>
      </c>
    </row>
    <row r="38" spans="2:10" x14ac:dyDescent="0.25">
      <c r="B38" s="60" t="s">
        <v>68</v>
      </c>
      <c r="C38" s="33" t="s">
        <v>155</v>
      </c>
      <c r="D38" s="34">
        <v>50000</v>
      </c>
      <c r="E38" s="188"/>
      <c r="F38" s="175"/>
      <c r="G38" s="47">
        <v>10</v>
      </c>
      <c r="H38" s="35">
        <f t="shared" si="12"/>
        <v>0</v>
      </c>
    </row>
    <row r="39" spans="2:10" x14ac:dyDescent="0.25">
      <c r="B39" s="60" t="s">
        <v>70</v>
      </c>
      <c r="C39" s="33" t="s">
        <v>67</v>
      </c>
      <c r="D39" s="34">
        <v>25000</v>
      </c>
      <c r="E39" s="188" t="s">
        <v>23</v>
      </c>
      <c r="F39" s="175"/>
      <c r="G39" s="47">
        <v>10</v>
      </c>
      <c r="H39" s="35">
        <f t="shared" si="12"/>
        <v>0</v>
      </c>
    </row>
    <row r="40" spans="2:10" x14ac:dyDescent="0.25">
      <c r="B40" s="60" t="s">
        <v>72</v>
      </c>
      <c r="C40" s="33" t="s">
        <v>69</v>
      </c>
      <c r="D40" s="34">
        <v>15000</v>
      </c>
      <c r="E40" s="188" t="s">
        <v>23</v>
      </c>
      <c r="F40" s="175"/>
      <c r="G40" s="47">
        <v>10</v>
      </c>
      <c r="H40" s="35">
        <f t="shared" si="12"/>
        <v>0</v>
      </c>
    </row>
    <row r="41" spans="2:10" x14ac:dyDescent="0.25">
      <c r="B41" s="60" t="s">
        <v>156</v>
      </c>
      <c r="C41" s="33" t="s">
        <v>71</v>
      </c>
      <c r="D41" s="34">
        <v>30000</v>
      </c>
      <c r="E41" s="188" t="s">
        <v>23</v>
      </c>
      <c r="F41" s="175"/>
      <c r="G41" s="47">
        <v>10</v>
      </c>
      <c r="H41" s="35">
        <f t="shared" si="12"/>
        <v>0</v>
      </c>
    </row>
    <row r="42" spans="2:10" ht="14.25" customHeight="1" x14ac:dyDescent="0.25">
      <c r="B42" s="60" t="s">
        <v>74</v>
      </c>
      <c r="C42" s="33" t="s">
        <v>75</v>
      </c>
      <c r="D42" s="34">
        <v>3000</v>
      </c>
      <c r="E42" s="188" t="s">
        <v>23</v>
      </c>
      <c r="F42" s="175"/>
      <c r="G42" s="47">
        <v>10</v>
      </c>
      <c r="H42" s="35">
        <f t="shared" si="12"/>
        <v>0</v>
      </c>
    </row>
    <row r="43" spans="2:10" ht="14.25" customHeight="1" x14ac:dyDescent="0.25">
      <c r="B43" s="60" t="s">
        <v>76</v>
      </c>
      <c r="C43" s="33" t="s">
        <v>73</v>
      </c>
      <c r="D43" s="34">
        <v>5000</v>
      </c>
      <c r="E43" s="188" t="s">
        <v>23</v>
      </c>
      <c r="F43" s="175"/>
      <c r="G43" s="47">
        <v>10</v>
      </c>
      <c r="H43" s="35">
        <f t="shared" si="12"/>
        <v>0</v>
      </c>
    </row>
    <row r="44" spans="2:10" ht="14.25" customHeight="1" x14ac:dyDescent="0.25">
      <c r="B44" s="60" t="s">
        <v>77</v>
      </c>
      <c r="C44" s="33" t="s">
        <v>157</v>
      </c>
      <c r="D44" s="34">
        <v>12000</v>
      </c>
      <c r="E44" s="188"/>
      <c r="F44" s="175"/>
      <c r="G44" s="47">
        <v>15</v>
      </c>
      <c r="H44" s="35">
        <f t="shared" si="12"/>
        <v>4000</v>
      </c>
      <c r="J44" s="226"/>
    </row>
    <row r="45" spans="2:10" ht="14.25" customHeight="1" x14ac:dyDescent="0.25">
      <c r="B45" s="60" t="s">
        <v>78</v>
      </c>
      <c r="C45" s="33" t="s">
        <v>79</v>
      </c>
      <c r="D45" s="34">
        <v>45000</v>
      </c>
      <c r="E45" s="188"/>
      <c r="F45" s="175"/>
      <c r="G45" s="47">
        <v>15</v>
      </c>
      <c r="H45" s="35">
        <f t="shared" si="12"/>
        <v>15000</v>
      </c>
      <c r="J45" s="226"/>
    </row>
    <row r="46" spans="2:10" x14ac:dyDescent="0.25">
      <c r="B46" s="60" t="s">
        <v>80</v>
      </c>
      <c r="C46" s="33" t="s">
        <v>158</v>
      </c>
      <c r="D46" s="34">
        <v>20000</v>
      </c>
      <c r="E46" s="188"/>
      <c r="F46" s="175"/>
      <c r="G46" s="47">
        <v>15</v>
      </c>
      <c r="H46" s="35">
        <f t="shared" si="12"/>
        <v>6666.6666666666679</v>
      </c>
      <c r="J46" s="193"/>
    </row>
    <row r="47" spans="2:10" x14ac:dyDescent="0.25">
      <c r="B47" s="60" t="s">
        <v>81</v>
      </c>
      <c r="C47" s="33" t="s">
        <v>159</v>
      </c>
      <c r="D47" s="34">
        <v>10000</v>
      </c>
      <c r="E47" s="188"/>
      <c r="F47" s="175"/>
      <c r="G47" s="47">
        <v>10</v>
      </c>
      <c r="H47" s="35">
        <f t="shared" si="12"/>
        <v>0</v>
      </c>
    </row>
    <row r="48" spans="2:10" x14ac:dyDescent="0.25">
      <c r="B48" s="32" t="s">
        <v>82</v>
      </c>
      <c r="C48" s="33" t="s">
        <v>160</v>
      </c>
      <c r="D48" s="34">
        <v>50000</v>
      </c>
      <c r="E48" s="174"/>
      <c r="F48" s="175"/>
      <c r="G48" s="47">
        <v>10</v>
      </c>
      <c r="H48" s="35">
        <f t="shared" si="12"/>
        <v>0</v>
      </c>
    </row>
    <row r="49" spans="2:14" x14ac:dyDescent="0.25">
      <c r="B49" s="32" t="s">
        <v>83</v>
      </c>
      <c r="C49" s="33" t="s">
        <v>143</v>
      </c>
      <c r="D49" s="34">
        <v>4455</v>
      </c>
      <c r="E49" s="174"/>
      <c r="F49" s="175"/>
      <c r="G49" s="47">
        <v>10</v>
      </c>
      <c r="H49" s="35">
        <f t="shared" si="12"/>
        <v>0</v>
      </c>
    </row>
    <row r="50" spans="2:14" x14ac:dyDescent="0.25">
      <c r="B50" s="32" t="s">
        <v>167</v>
      </c>
      <c r="C50" s="33" t="s">
        <v>168</v>
      </c>
      <c r="D50" s="34">
        <v>3750</v>
      </c>
      <c r="E50" s="174" t="s">
        <v>23</v>
      </c>
      <c r="F50" s="175"/>
      <c r="G50" s="47">
        <v>10</v>
      </c>
      <c r="H50" s="35">
        <f t="shared" si="12"/>
        <v>0</v>
      </c>
    </row>
    <row r="51" spans="2:14" x14ac:dyDescent="0.25">
      <c r="B51" s="255" t="s">
        <v>84</v>
      </c>
      <c r="C51" s="256"/>
      <c r="D51" s="14">
        <f>SUM(D52)</f>
        <v>18739.599999999999</v>
      </c>
      <c r="E51" s="194">
        <f t="shared" ref="E51:H51" si="13">SUM(E52)</f>
        <v>0</v>
      </c>
      <c r="F51" s="192"/>
      <c r="G51" s="167">
        <f t="shared" si="13"/>
        <v>0</v>
      </c>
      <c r="H51" s="167">
        <f t="shared" si="13"/>
        <v>0</v>
      </c>
    </row>
    <row r="52" spans="2:14" x14ac:dyDescent="0.25">
      <c r="B52" s="22">
        <v>7</v>
      </c>
      <c r="C52" s="23" t="s">
        <v>85</v>
      </c>
      <c r="D52" s="24">
        <f>SUM(D53:D55)</f>
        <v>18739.599999999999</v>
      </c>
      <c r="E52" s="195"/>
      <c r="F52" s="190"/>
      <c r="G52" s="172"/>
      <c r="H52" s="172"/>
    </row>
    <row r="53" spans="2:14" x14ac:dyDescent="0.25">
      <c r="B53" s="32" t="s">
        <v>86</v>
      </c>
      <c r="C53" s="33" t="s">
        <v>87</v>
      </c>
      <c r="D53" s="34">
        <v>18739.599999999999</v>
      </c>
      <c r="E53" s="196"/>
      <c r="F53" s="189"/>
      <c r="G53" s="47">
        <v>10</v>
      </c>
      <c r="H53" s="35">
        <f t="shared" ref="H53:H56" si="14">IF(ISBLANK(G53),"",D53-D53/G53*10)</f>
        <v>0</v>
      </c>
    </row>
    <row r="54" spans="2:14" x14ac:dyDescent="0.25">
      <c r="B54" s="32" t="s">
        <v>88</v>
      </c>
      <c r="C54" s="33" t="s">
        <v>89</v>
      </c>
      <c r="D54" s="34" t="s">
        <v>23</v>
      </c>
      <c r="E54" s="196"/>
      <c r="F54" s="189"/>
      <c r="G54" s="176"/>
      <c r="H54" s="35" t="str">
        <f t="shared" si="14"/>
        <v/>
      </c>
      <c r="K54" s="94"/>
      <c r="L54" s="94"/>
      <c r="M54" s="94"/>
      <c r="N54" s="94"/>
    </row>
    <row r="55" spans="2:14" x14ac:dyDescent="0.25">
      <c r="B55" s="32" t="s">
        <v>90</v>
      </c>
      <c r="C55" s="33" t="s">
        <v>91</v>
      </c>
      <c r="D55" s="34" t="s">
        <v>23</v>
      </c>
      <c r="E55" s="196"/>
      <c r="F55" s="189"/>
      <c r="G55" s="176"/>
      <c r="H55" s="35" t="str">
        <f t="shared" si="14"/>
        <v/>
      </c>
      <c r="K55" s="94"/>
      <c r="L55" s="94"/>
      <c r="M55" s="94"/>
      <c r="N55" s="94"/>
    </row>
    <row r="56" spans="2:14" x14ac:dyDescent="0.25">
      <c r="B56" s="32" t="s">
        <v>53</v>
      </c>
      <c r="C56" s="33"/>
      <c r="D56" s="34" t="s">
        <v>23</v>
      </c>
      <c r="E56" s="196"/>
      <c r="F56" s="189"/>
      <c r="G56" s="176"/>
      <c r="H56" s="35" t="str">
        <f t="shared" si="14"/>
        <v/>
      </c>
      <c r="K56" s="94"/>
      <c r="L56" s="94"/>
      <c r="M56" s="94"/>
      <c r="N56" s="94"/>
    </row>
    <row r="57" spans="2:14" ht="15" customHeight="1" x14ac:dyDescent="0.25">
      <c r="B57" s="255" t="s">
        <v>92</v>
      </c>
      <c r="C57" s="256"/>
      <c r="D57" s="14">
        <f>SUM(D58)</f>
        <v>982</v>
      </c>
      <c r="E57" s="194">
        <f t="shared" ref="E57:H57" si="15">SUM(E58)</f>
        <v>0</v>
      </c>
      <c r="F57" s="192"/>
      <c r="G57" s="167"/>
      <c r="H57" s="167">
        <f t="shared" si="15"/>
        <v>0</v>
      </c>
      <c r="J57" s="58"/>
      <c r="K57" s="240"/>
      <c r="L57" s="95"/>
      <c r="M57" s="94"/>
      <c r="N57" s="94"/>
    </row>
    <row r="58" spans="2:14" ht="15.75" thickBot="1" x14ac:dyDescent="0.3">
      <c r="B58" s="61">
        <v>8</v>
      </c>
      <c r="C58" s="62" t="s">
        <v>93</v>
      </c>
      <c r="D58" s="63">
        <v>982</v>
      </c>
      <c r="E58" s="197"/>
      <c r="F58" s="198"/>
      <c r="G58" s="47">
        <v>10</v>
      </c>
      <c r="H58" s="35">
        <f>IF(ISBLANK(G58),"",D58-D58/G58*10)</f>
        <v>0</v>
      </c>
      <c r="I58" s="58"/>
      <c r="K58" s="94"/>
      <c r="L58" s="94"/>
      <c r="M58" s="94"/>
      <c r="N58" s="94"/>
    </row>
    <row r="59" spans="2:14" ht="15.75" thickBot="1" x14ac:dyDescent="0.3">
      <c r="B59" s="249" t="s">
        <v>94</v>
      </c>
      <c r="C59" s="250"/>
      <c r="D59" s="64">
        <f>SUM(D9+D27+D51+D57)-D51</f>
        <v>428512</v>
      </c>
      <c r="E59" s="65">
        <f>SUMIF(E9:E58,"x",D9:D58)</f>
        <v>137750</v>
      </c>
      <c r="F59" s="66">
        <f>SUMIF(F9:F58,"x",D9:D58)</f>
        <v>0</v>
      </c>
      <c r="G59" s="66"/>
      <c r="H59" s="66">
        <f>SUM(H9+H27+H51+H57)</f>
        <v>25666.666666666668</v>
      </c>
      <c r="K59" s="240"/>
      <c r="L59" s="241"/>
      <c r="M59" s="95"/>
      <c r="N59" s="94"/>
    </row>
    <row r="60" spans="2:14" x14ac:dyDescent="0.25">
      <c r="B60" s="251" t="s">
        <v>95</v>
      </c>
      <c r="C60" s="252"/>
      <c r="D60" s="67">
        <f>SUM(D61)</f>
        <v>9995.48</v>
      </c>
      <c r="E60" s="68"/>
      <c r="F60" s="69"/>
      <c r="G60" s="70"/>
      <c r="H60" s="70"/>
      <c r="K60" s="94"/>
      <c r="L60" s="95"/>
      <c r="M60" s="94"/>
      <c r="N60" s="94"/>
    </row>
    <row r="61" spans="2:14" x14ac:dyDescent="0.25">
      <c r="B61" s="72">
        <v>9</v>
      </c>
      <c r="C61" s="73" t="s">
        <v>96</v>
      </c>
      <c r="D61" s="74">
        <v>9995.48</v>
      </c>
      <c r="E61" s="75"/>
      <c r="F61" s="76"/>
      <c r="G61" s="199"/>
      <c r="H61" s="76"/>
      <c r="K61" s="94"/>
      <c r="L61" s="95"/>
      <c r="M61" s="94"/>
      <c r="N61" s="94"/>
    </row>
    <row r="62" spans="2:14" x14ac:dyDescent="0.25">
      <c r="B62" s="255" t="s">
        <v>97</v>
      </c>
      <c r="C62" s="256"/>
      <c r="D62" s="77">
        <f>SUM(D63)</f>
        <v>10712.800000000001</v>
      </c>
      <c r="E62" s="78"/>
      <c r="F62" s="79"/>
      <c r="G62" s="79"/>
      <c r="H62" s="79"/>
      <c r="K62" s="94"/>
      <c r="L62" s="95"/>
      <c r="M62" s="94"/>
      <c r="N62" s="94"/>
    </row>
    <row r="63" spans="2:14" ht="15.75" thickBot="1" x14ac:dyDescent="0.3">
      <c r="B63" s="80">
        <v>10</v>
      </c>
      <c r="C63" s="81">
        <v>2.5000000000000001E-2</v>
      </c>
      <c r="D63" s="82">
        <f>D59*C63</f>
        <v>10712.800000000001</v>
      </c>
      <c r="E63" s="75"/>
      <c r="F63" s="76"/>
      <c r="G63" s="199"/>
      <c r="H63" s="76"/>
      <c r="K63" s="240"/>
      <c r="L63" s="95"/>
      <c r="M63" s="94"/>
      <c r="N63" s="94"/>
    </row>
    <row r="64" spans="2:14" ht="15.75" thickBot="1" x14ac:dyDescent="0.3">
      <c r="B64" s="249" t="s">
        <v>98</v>
      </c>
      <c r="C64" s="250"/>
      <c r="D64" s="83">
        <f>SUM(D59++D60+D62)</f>
        <v>449220.27999999997</v>
      </c>
      <c r="E64" s="78"/>
      <c r="F64" s="79"/>
      <c r="G64" s="248"/>
      <c r="H64" s="79"/>
      <c r="K64" s="242"/>
      <c r="L64" s="95"/>
      <c r="M64" s="95"/>
      <c r="N64" s="94"/>
    </row>
    <row r="65" spans="2:14" x14ac:dyDescent="0.25">
      <c r="B65" s="251" t="s">
        <v>99</v>
      </c>
      <c r="C65" s="252"/>
      <c r="D65" s="67">
        <f>SUM(D66)</f>
        <v>0</v>
      </c>
      <c r="E65" s="78"/>
      <c r="F65" s="79"/>
      <c r="G65" s="79"/>
      <c r="H65" s="79"/>
      <c r="K65" s="94"/>
      <c r="L65" s="95"/>
      <c r="M65" s="95"/>
      <c r="N65" s="94"/>
    </row>
    <row r="66" spans="2:14" ht="15.75" thickBot="1" x14ac:dyDescent="0.3">
      <c r="B66" s="61">
        <v>11</v>
      </c>
      <c r="C66" s="84" t="s">
        <v>100</v>
      </c>
      <c r="D66" s="85">
        <v>0</v>
      </c>
      <c r="E66" s="75"/>
      <c r="F66" s="86"/>
      <c r="G66" s="199"/>
      <c r="H66" s="86"/>
      <c r="K66" s="240"/>
      <c r="L66" s="95"/>
      <c r="M66" s="95"/>
      <c r="N66" s="95"/>
    </row>
    <row r="67" spans="2:14" ht="15.75" thickBot="1" x14ac:dyDescent="0.3">
      <c r="B67" s="249" t="s">
        <v>101</v>
      </c>
      <c r="C67" s="250"/>
      <c r="D67" s="83">
        <f>D64-D65</f>
        <v>449220.27999999997</v>
      </c>
      <c r="E67" s="78"/>
      <c r="F67" s="79"/>
      <c r="G67" s="79"/>
      <c r="H67" s="79"/>
      <c r="K67" s="240"/>
      <c r="L67" s="241"/>
      <c r="M67" s="94"/>
      <c r="N67" s="94"/>
    </row>
    <row r="68" spans="2:14" x14ac:dyDescent="0.25">
      <c r="B68" s="251" t="s">
        <v>102</v>
      </c>
      <c r="C68" s="252"/>
      <c r="D68" s="67">
        <f>SUM(D69)</f>
        <v>89844.055999999997</v>
      </c>
      <c r="E68" s="78"/>
      <c r="F68" s="79"/>
      <c r="G68" s="79"/>
      <c r="H68" s="79"/>
      <c r="K68" s="240"/>
      <c r="L68" s="95"/>
      <c r="M68" s="94"/>
      <c r="N68" s="94"/>
    </row>
    <row r="69" spans="2:14" x14ac:dyDescent="0.25">
      <c r="B69" s="72">
        <v>12</v>
      </c>
      <c r="C69" s="87">
        <v>0.2</v>
      </c>
      <c r="D69" s="74">
        <f>D64*C69</f>
        <v>89844.055999999997</v>
      </c>
      <c r="E69" s="75"/>
      <c r="F69" s="88"/>
      <c r="G69" s="199"/>
      <c r="H69" s="88"/>
      <c r="K69" s="94"/>
      <c r="L69" s="94"/>
      <c r="M69" s="94"/>
      <c r="N69" s="94"/>
    </row>
    <row r="70" spans="2:14" ht="15.75" thickBot="1" x14ac:dyDescent="0.3">
      <c r="B70" s="253" t="s">
        <v>103</v>
      </c>
      <c r="C70" s="254"/>
      <c r="D70" s="89">
        <f>SUM(D67+D68)</f>
        <v>539064.33600000001</v>
      </c>
      <c r="E70" s="78"/>
      <c r="F70" s="79"/>
      <c r="G70" s="79"/>
      <c r="H70" s="79"/>
      <c r="K70" s="94"/>
      <c r="L70" s="94"/>
      <c r="M70" s="94"/>
      <c r="N70" s="94"/>
    </row>
    <row r="71" spans="2:14" x14ac:dyDescent="0.25">
      <c r="B71" s="90"/>
      <c r="D71" s="58"/>
      <c r="K71" s="94"/>
      <c r="L71" s="94"/>
      <c r="M71" s="94"/>
      <c r="N71" s="94"/>
    </row>
    <row r="72" spans="2:14" x14ac:dyDescent="0.25">
      <c r="B72" s="90"/>
      <c r="D72" s="91"/>
      <c r="F72" s="58"/>
      <c r="K72" s="94"/>
      <c r="L72" s="94"/>
      <c r="M72" s="94"/>
      <c r="N72" s="94"/>
    </row>
    <row r="73" spans="2:14" x14ac:dyDescent="0.25">
      <c r="B73" s="90"/>
      <c r="D73" s="91"/>
      <c r="E73" s="58"/>
      <c r="F73" s="58"/>
      <c r="K73" s="94"/>
      <c r="L73" s="94"/>
      <c r="M73" s="94"/>
      <c r="N73" s="94"/>
    </row>
    <row r="74" spans="2:14" x14ac:dyDescent="0.25">
      <c r="B74" s="90"/>
      <c r="D74" s="91"/>
      <c r="F74" s="58"/>
      <c r="K74" s="94"/>
      <c r="L74" s="94"/>
      <c r="M74" s="94"/>
      <c r="N74" s="94"/>
    </row>
    <row r="75" spans="2:14" x14ac:dyDescent="0.25">
      <c r="B75" s="90"/>
      <c r="D75" s="91"/>
      <c r="K75" s="94"/>
      <c r="L75" s="94"/>
      <c r="M75" s="94"/>
      <c r="N75" s="94"/>
    </row>
    <row r="76" spans="2:14" x14ac:dyDescent="0.25">
      <c r="B76" s="90"/>
      <c r="C76" s="71"/>
      <c r="D76" s="58"/>
      <c r="K76" s="94"/>
      <c r="L76" s="94"/>
      <c r="M76" s="94"/>
      <c r="N76" s="94"/>
    </row>
    <row r="77" spans="2:14" x14ac:dyDescent="0.25">
      <c r="B77" s="90"/>
      <c r="D77" s="58"/>
      <c r="K77" s="94"/>
      <c r="L77" s="94"/>
      <c r="M77" s="94"/>
      <c r="N77" s="94"/>
    </row>
    <row r="78" spans="2:14" x14ac:dyDescent="0.25">
      <c r="K78" s="94"/>
      <c r="L78" s="94"/>
      <c r="M78" s="94"/>
      <c r="N78" s="94"/>
    </row>
    <row r="79" spans="2:14" x14ac:dyDescent="0.25">
      <c r="C79" s="92"/>
      <c r="D79" s="93"/>
      <c r="K79" s="94"/>
      <c r="L79" s="94"/>
      <c r="M79" s="94"/>
      <c r="N79" s="94"/>
    </row>
    <row r="80" spans="2:14" x14ac:dyDescent="0.25">
      <c r="F80" s="58"/>
      <c r="K80" s="94"/>
      <c r="L80" s="94"/>
      <c r="M80" s="94"/>
      <c r="N80" s="94"/>
    </row>
  </sheetData>
  <mergeCells count="17">
    <mergeCell ref="K8:K9"/>
    <mergeCell ref="B9:C9"/>
    <mergeCell ref="B62:C62"/>
    <mergeCell ref="B4:D4"/>
    <mergeCell ref="E6:H6"/>
    <mergeCell ref="E7:F7"/>
    <mergeCell ref="G7:H7"/>
    <mergeCell ref="B27:C27"/>
    <mergeCell ref="B51:C51"/>
    <mergeCell ref="B57:C57"/>
    <mergeCell ref="B59:C59"/>
    <mergeCell ref="B60:C60"/>
    <mergeCell ref="B64:C64"/>
    <mergeCell ref="B65:C65"/>
    <mergeCell ref="B67:C67"/>
    <mergeCell ref="B68:C68"/>
    <mergeCell ref="B70:C70"/>
  </mergeCells>
  <conditionalFormatting sqref="X9:AD17">
    <cfRule type="expression" dxfId="20" priority="1">
      <formula>AND($AO9&lt;&gt;"",$AX9="")</formula>
    </cfRule>
    <cfRule type="expression" dxfId="19" priority="2">
      <formula>$AO9&lt;&gt;""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C85717-C3E5-4798-88BA-1053B04BF02F}">
  <sheetPr codeName="Sheet6"/>
  <dimension ref="B1:AO66"/>
  <sheetViews>
    <sheetView tabSelected="1" topLeftCell="R1" zoomScale="80" zoomScaleNormal="80" workbookViewId="0">
      <selection activeCell="AC14" sqref="AC14"/>
    </sheetView>
  </sheetViews>
  <sheetFormatPr defaultColWidth="9.140625" defaultRowHeight="15" outlineLevelCol="1" x14ac:dyDescent="0.25"/>
  <cols>
    <col min="1" max="1" width="3" style="96" customWidth="1"/>
    <col min="2" max="2" width="49.28515625" style="99" customWidth="1"/>
    <col min="3" max="3" width="17" style="96" bestFit="1" customWidth="1"/>
    <col min="4" max="4" width="15" style="96" customWidth="1"/>
    <col min="5" max="5" width="15.28515625" style="96" customWidth="1"/>
    <col min="6" max="6" width="12" style="96" bestFit="1" customWidth="1"/>
    <col min="7" max="7" width="12.85546875" style="96" customWidth="1"/>
    <col min="8" max="8" width="2.85546875" style="96" customWidth="1"/>
    <col min="9" max="18" width="13.5703125" style="96" customWidth="1" outlineLevel="1"/>
    <col min="19" max="19" width="2.85546875" style="96" customWidth="1" outlineLevel="1"/>
    <col min="20" max="23" width="12.42578125" style="96" customWidth="1" outlineLevel="1"/>
    <col min="24" max="24" width="2.85546875" style="96" customWidth="1" outlineLevel="1"/>
    <col min="25" max="28" width="11" style="96" customWidth="1"/>
    <col min="29" max="29" width="9.140625" style="96"/>
    <col min="30" max="30" width="46.85546875" style="96" hidden="1" customWidth="1" outlineLevel="1"/>
    <col min="31" max="31" width="18.5703125" style="96" hidden="1" customWidth="1" outlineLevel="1"/>
    <col min="32" max="32" width="26.5703125" style="96" hidden="1" customWidth="1" outlineLevel="1"/>
    <col min="33" max="33" width="24.7109375" style="96" hidden="1" customWidth="1" outlineLevel="1"/>
    <col min="34" max="34" width="23" style="96" hidden="1" customWidth="1" outlineLevel="1"/>
    <col min="35" max="36" width="9.140625" style="96" hidden="1" customWidth="1" outlineLevel="1"/>
    <col min="37" max="37" width="10.5703125" style="96" hidden="1" customWidth="1" outlineLevel="1"/>
    <col min="38" max="38" width="11" style="96" hidden="1" customWidth="1" outlineLevel="1"/>
    <col min="39" max="39" width="9.140625" style="96" hidden="1" customWidth="1" outlineLevel="1"/>
    <col min="40" max="40" width="14.85546875" style="96" bestFit="1" customWidth="1" collapsed="1"/>
    <col min="41" max="16384" width="9.140625" style="96"/>
  </cols>
  <sheetData>
    <row r="1" spans="2:40" x14ac:dyDescent="0.25">
      <c r="B1" s="1"/>
      <c r="G1" s="97" t="s">
        <v>104</v>
      </c>
      <c r="H1" s="97"/>
      <c r="AN1" s="98" t="s">
        <v>1</v>
      </c>
    </row>
    <row r="2" spans="2:40" x14ac:dyDescent="0.25">
      <c r="G2" s="100" t="s">
        <v>2</v>
      </c>
      <c r="H2" s="100"/>
      <c r="L2" s="227"/>
      <c r="M2" s="227"/>
    </row>
    <row r="3" spans="2:40" x14ac:dyDescent="0.25">
      <c r="F3" s="101"/>
    </row>
    <row r="4" spans="2:40" ht="15.75" x14ac:dyDescent="0.25">
      <c r="B4" s="263" t="s">
        <v>169</v>
      </c>
      <c r="C4" s="263"/>
      <c r="D4" s="263"/>
      <c r="E4" s="263"/>
      <c r="F4" s="263"/>
      <c r="G4" s="263"/>
      <c r="H4" s="247"/>
      <c r="I4" s="264" t="s">
        <v>105</v>
      </c>
      <c r="J4" s="264"/>
      <c r="K4" s="264"/>
      <c r="L4" s="264"/>
      <c r="M4" s="264"/>
      <c r="N4" s="264"/>
      <c r="O4" s="264"/>
      <c r="P4" s="264"/>
      <c r="Q4" s="264"/>
      <c r="R4" s="264"/>
      <c r="T4" s="264" t="s">
        <v>106</v>
      </c>
      <c r="U4" s="264"/>
      <c r="V4" s="264"/>
      <c r="W4" s="264"/>
      <c r="X4" s="200"/>
      <c r="Y4" s="265" t="s">
        <v>107</v>
      </c>
      <c r="Z4" s="265"/>
      <c r="AA4" s="265"/>
      <c r="AB4" s="265"/>
    </row>
    <row r="5" spans="2:40" ht="15.75" thickBot="1" x14ac:dyDescent="0.3">
      <c r="E5" s="101"/>
    </row>
    <row r="6" spans="2:40" ht="45.75" thickBot="1" x14ac:dyDescent="0.3">
      <c r="B6" s="102" t="s">
        <v>108</v>
      </c>
      <c r="C6" s="103" t="s">
        <v>109</v>
      </c>
      <c r="D6" s="104" t="s">
        <v>110</v>
      </c>
      <c r="E6" s="105" t="s">
        <v>4</v>
      </c>
      <c r="F6" s="106" t="s">
        <v>87</v>
      </c>
      <c r="G6" s="107" t="s">
        <v>89</v>
      </c>
      <c r="H6" s="108"/>
      <c r="I6" s="109" t="s">
        <v>170</v>
      </c>
      <c r="J6" s="201" t="s">
        <v>111</v>
      </c>
      <c r="K6" s="112" t="s">
        <v>171</v>
      </c>
      <c r="L6" s="201" t="s">
        <v>145</v>
      </c>
      <c r="M6" s="112" t="s">
        <v>172</v>
      </c>
      <c r="N6" s="110" t="s">
        <v>147</v>
      </c>
      <c r="O6" s="112" t="s">
        <v>173</v>
      </c>
      <c r="P6" s="110" t="s">
        <v>149</v>
      </c>
      <c r="Q6" s="112" t="s">
        <v>174</v>
      </c>
      <c r="R6" s="113" t="s">
        <v>112</v>
      </c>
      <c r="T6" s="228" t="s">
        <v>113</v>
      </c>
      <c r="U6" s="111" t="s">
        <v>161</v>
      </c>
      <c r="V6" s="229" t="s">
        <v>162</v>
      </c>
      <c r="W6" s="230" t="s">
        <v>163</v>
      </c>
      <c r="Y6" s="114" t="s">
        <v>113</v>
      </c>
      <c r="Z6" s="111" t="s">
        <v>161</v>
      </c>
      <c r="AA6" s="111" t="s">
        <v>162</v>
      </c>
      <c r="AB6" s="115" t="s">
        <v>163</v>
      </c>
      <c r="AD6" s="163" t="s">
        <v>11</v>
      </c>
      <c r="AE6" s="164" t="s">
        <v>12</v>
      </c>
      <c r="AF6" s="164" t="s">
        <v>13</v>
      </c>
      <c r="AG6" s="164" t="s">
        <v>14</v>
      </c>
      <c r="AH6" s="164" t="s">
        <v>15</v>
      </c>
      <c r="AI6" s="164" t="s">
        <v>16</v>
      </c>
      <c r="AJ6" s="164" t="s">
        <v>17</v>
      </c>
      <c r="AK6" s="231" t="s">
        <v>175</v>
      </c>
      <c r="AL6" s="277" t="s">
        <v>177</v>
      </c>
    </row>
    <row r="7" spans="2:40" x14ac:dyDescent="0.25">
      <c r="B7" s="116" t="s">
        <v>114</v>
      </c>
      <c r="C7" s="117">
        <f>SUM(I7,K7,M7,O7,Q7)</f>
        <v>9</v>
      </c>
      <c r="D7" s="120">
        <v>287</v>
      </c>
      <c r="E7" s="202">
        <f>SUM(C7*D7)</f>
        <v>2583</v>
      </c>
      <c r="F7" s="118" t="s">
        <v>23</v>
      </c>
      <c r="G7" s="119"/>
      <c r="I7" s="203"/>
      <c r="J7" s="120" t="str">
        <f>IF(ISBLANK(I7),"",SUM(I7*$D7))</f>
        <v/>
      </c>
      <c r="K7" s="204"/>
      <c r="L7" s="120" t="str">
        <f>IF(ISBLANK(K7),"",SUM(K7*$D7))</f>
        <v/>
      </c>
      <c r="M7" s="204">
        <v>8</v>
      </c>
      <c r="N7" s="120">
        <f t="shared" ref="N7:N29" si="0">IF(ISBLANK(M7),"",SUM(M7*$D7))</f>
        <v>2296</v>
      </c>
      <c r="O7" s="204">
        <v>1</v>
      </c>
      <c r="P7" s="120">
        <f>IF(ISBLANK(O7),"",SUM(O7*$D7))</f>
        <v>287</v>
      </c>
      <c r="Q7" s="205"/>
      <c r="R7" s="121" t="str">
        <f>IF(ISBLANK(Q7),"",SUM(Q7*$D7))</f>
        <v/>
      </c>
      <c r="S7" s="122"/>
      <c r="T7" s="232"/>
      <c r="U7" s="233"/>
      <c r="V7" s="233" t="str">
        <f>IFERROR(IF(ISBLANK($R7),"",$R7*$AL$9),"")</f>
        <v/>
      </c>
      <c r="W7" s="234" t="str">
        <f t="shared" ref="W7:W29" si="1">IFERROR(IF(ISBLANK($R7),"",$R7*$AL$10),"")</f>
        <v/>
      </c>
      <c r="X7" s="96" t="str">
        <f>IF(SUM(R7)=SUM(T7:W7),"","K")</f>
        <v/>
      </c>
      <c r="Y7" s="206" t="str">
        <f>IF(SUM(J7,T7)=0,"",SUM(J7,T7))</f>
        <v/>
      </c>
      <c r="Z7" s="120" t="str">
        <f>IF(SUM(L7,U7)=0,"",SUM(L7,U7))</f>
        <v/>
      </c>
      <c r="AA7" s="120">
        <f>IF(SUM(N7,V7)=0,"",SUM(N7,V7))</f>
        <v>2296</v>
      </c>
      <c r="AB7" s="207">
        <f>IF(SUM(P7,W7)=0,"",SUM(P7,W7))</f>
        <v>287</v>
      </c>
      <c r="AD7" s="169" t="s">
        <v>19</v>
      </c>
      <c r="AE7" s="20">
        <v>131.30000000000001</v>
      </c>
      <c r="AF7" s="20">
        <v>0</v>
      </c>
      <c r="AG7" s="20">
        <v>0</v>
      </c>
      <c r="AH7" s="20">
        <v>0</v>
      </c>
      <c r="AI7" s="20">
        <v>131.30000000000001</v>
      </c>
      <c r="AJ7" s="21">
        <v>0.16915743365112085</v>
      </c>
      <c r="AK7" s="276">
        <v>0</v>
      </c>
      <c r="AL7" s="208">
        <v>0</v>
      </c>
    </row>
    <row r="8" spans="2:40" x14ac:dyDescent="0.25">
      <c r="B8" s="123" t="s">
        <v>115</v>
      </c>
      <c r="C8" s="117">
        <f t="shared" ref="C8:C29" si="2">SUM(I8,K8,M8,O8,Q8)</f>
        <v>10</v>
      </c>
      <c r="D8" s="120">
        <v>156</v>
      </c>
      <c r="E8" s="202">
        <f t="shared" ref="E8:E29" si="3">SUM(C8*D8)</f>
        <v>1560</v>
      </c>
      <c r="F8" s="118" t="s">
        <v>23</v>
      </c>
      <c r="G8" s="124"/>
      <c r="I8" s="209"/>
      <c r="J8" s="120" t="str">
        <f t="shared" ref="J8:J29" si="4">IF(ISBLANK(I8),"",SUM(I8*$D8))</f>
        <v/>
      </c>
      <c r="K8" s="125"/>
      <c r="L8" s="120" t="str">
        <f t="shared" ref="L8:L29" si="5">IF(ISBLANK(K8),"",SUM(K8*$D8))</f>
        <v/>
      </c>
      <c r="M8" s="125"/>
      <c r="N8" s="128" t="str">
        <f t="shared" si="0"/>
        <v/>
      </c>
      <c r="O8" s="125">
        <v>2</v>
      </c>
      <c r="P8" s="128">
        <f t="shared" ref="P8:P29" si="6">IF(ISBLANK(O8),"",SUM(O8*$D8))</f>
        <v>312</v>
      </c>
      <c r="Q8" s="126">
        <v>8</v>
      </c>
      <c r="R8" s="129">
        <f t="shared" ref="R8:R29" si="7">IF(ISBLANK(Q8),"",SUM(Q8*$D8))</f>
        <v>1248</v>
      </c>
      <c r="S8" s="122"/>
      <c r="T8" s="206"/>
      <c r="U8" s="128"/>
      <c r="V8" s="120">
        <f t="shared" ref="V8:V29" si="8">IFERROR(IF(ISBLANK($R8),"",$R8*$AL$9),"")</f>
        <v>571.51710630059745</v>
      </c>
      <c r="W8" s="121">
        <f t="shared" si="1"/>
        <v>676.48289369940255</v>
      </c>
      <c r="X8" s="96" t="str">
        <f t="shared" ref="X8:X28" si="9">IF(SUM(R8)=SUM(T8:W8),"","K")</f>
        <v/>
      </c>
      <c r="Y8" s="127" t="str">
        <f t="shared" ref="Y8:Y29" si="10">IF(SUM(J8,T8)=0,"",SUM(J8,T8))</f>
        <v/>
      </c>
      <c r="Z8" s="120" t="str">
        <f t="shared" ref="Z8:Z29" si="11">IF(SUM(L8,U8)=0,"",SUM(L8,U8))</f>
        <v/>
      </c>
      <c r="AA8" s="120">
        <f t="shared" ref="AA8:AA29" si="12">IF(SUM(N8,V8)=0,"",SUM(N8,V8))</f>
        <v>571.51710630059745</v>
      </c>
      <c r="AB8" s="129">
        <f t="shared" ref="AB8:AB29" si="13">IF(SUM(P8,W8)=0,"",SUM(P8,W8))</f>
        <v>988.48289369940255</v>
      </c>
      <c r="AD8" s="169" t="s">
        <v>150</v>
      </c>
      <c r="AE8" s="20">
        <v>164.00000000000003</v>
      </c>
      <c r="AF8" s="20">
        <v>0</v>
      </c>
      <c r="AG8" s="20">
        <v>0</v>
      </c>
      <c r="AH8" s="20">
        <v>2.4789462319153537</v>
      </c>
      <c r="AI8" s="20">
        <v>166.47894623191539</v>
      </c>
      <c r="AJ8" s="21">
        <v>0.21447944631785026</v>
      </c>
      <c r="AK8" s="276">
        <v>0</v>
      </c>
      <c r="AL8" s="208">
        <v>0</v>
      </c>
    </row>
    <row r="9" spans="2:40" x14ac:dyDescent="0.25">
      <c r="B9" s="123" t="s">
        <v>116</v>
      </c>
      <c r="C9" s="117">
        <f t="shared" si="2"/>
        <v>8</v>
      </c>
      <c r="D9" s="120">
        <v>163</v>
      </c>
      <c r="E9" s="202">
        <f t="shared" si="3"/>
        <v>1304</v>
      </c>
      <c r="F9" s="118" t="s">
        <v>23</v>
      </c>
      <c r="G9" s="124"/>
      <c r="I9" s="209"/>
      <c r="J9" s="120" t="str">
        <f t="shared" si="4"/>
        <v/>
      </c>
      <c r="K9" s="125"/>
      <c r="L9" s="120" t="str">
        <f t="shared" si="5"/>
        <v/>
      </c>
      <c r="M9" s="125">
        <v>2</v>
      </c>
      <c r="N9" s="128">
        <f t="shared" si="0"/>
        <v>326</v>
      </c>
      <c r="O9" s="125">
        <v>6</v>
      </c>
      <c r="P9" s="128">
        <f t="shared" si="6"/>
        <v>978</v>
      </c>
      <c r="Q9" s="126"/>
      <c r="R9" s="129" t="str">
        <f t="shared" si="7"/>
        <v/>
      </c>
      <c r="S9" s="122"/>
      <c r="T9" s="206"/>
      <c r="U9" s="128"/>
      <c r="V9" s="120" t="str">
        <f t="shared" si="8"/>
        <v/>
      </c>
      <c r="W9" s="121" t="str">
        <f t="shared" si="1"/>
        <v/>
      </c>
      <c r="X9" s="96" t="str">
        <f t="shared" si="9"/>
        <v/>
      </c>
      <c r="Y9" s="127" t="str">
        <f t="shared" si="10"/>
        <v/>
      </c>
      <c r="Z9" s="128" t="str">
        <f t="shared" si="11"/>
        <v/>
      </c>
      <c r="AA9" s="128">
        <f t="shared" si="12"/>
        <v>326</v>
      </c>
      <c r="AB9" s="129">
        <f t="shared" si="13"/>
        <v>978</v>
      </c>
      <c r="AD9" s="169" t="s">
        <v>151</v>
      </c>
      <c r="AE9" s="20">
        <v>123.5</v>
      </c>
      <c r="AF9" s="20">
        <v>76.769978046103191</v>
      </c>
      <c r="AG9" s="20">
        <v>0</v>
      </c>
      <c r="AH9" s="20">
        <v>18.82122086641148</v>
      </c>
      <c r="AI9" s="20">
        <v>219.09119891251464</v>
      </c>
      <c r="AJ9" s="21">
        <v>0.28226127146677998</v>
      </c>
      <c r="AK9" s="245">
        <v>219.09119891251464</v>
      </c>
      <c r="AL9" s="208">
        <v>0.4579463992793249</v>
      </c>
    </row>
    <row r="10" spans="2:40" x14ac:dyDescent="0.25">
      <c r="B10" s="123" t="s">
        <v>176</v>
      </c>
      <c r="C10" s="117">
        <f t="shared" si="2"/>
        <v>2</v>
      </c>
      <c r="D10" s="120">
        <v>307.5</v>
      </c>
      <c r="E10" s="202">
        <f t="shared" si="3"/>
        <v>615</v>
      </c>
      <c r="F10" s="118" t="s">
        <v>23</v>
      </c>
      <c r="G10" s="124"/>
      <c r="I10" s="209"/>
      <c r="J10" s="120" t="str">
        <f t="shared" si="4"/>
        <v/>
      </c>
      <c r="K10" s="125"/>
      <c r="L10" s="120" t="str">
        <f t="shared" si="5"/>
        <v/>
      </c>
      <c r="M10" s="125"/>
      <c r="N10" s="128" t="str">
        <f t="shared" si="0"/>
        <v/>
      </c>
      <c r="O10" s="125">
        <v>2</v>
      </c>
      <c r="P10" s="128">
        <f t="shared" si="6"/>
        <v>615</v>
      </c>
      <c r="Q10" s="126"/>
      <c r="R10" s="129"/>
      <c r="S10" s="122"/>
      <c r="T10" s="206"/>
      <c r="U10" s="128"/>
      <c r="V10" s="120" t="str">
        <f t="shared" si="8"/>
        <v/>
      </c>
      <c r="W10" s="121" t="str">
        <f t="shared" si="1"/>
        <v/>
      </c>
      <c r="X10" s="96" t="str">
        <f t="shared" ref="X10:X11" si="14">IF(SUM(R10)=SUM(T10:W10),"","K")</f>
        <v/>
      </c>
      <c r="Y10" s="127" t="str">
        <f t="shared" si="10"/>
        <v/>
      </c>
      <c r="Z10" s="128" t="str">
        <f t="shared" si="11"/>
        <v/>
      </c>
      <c r="AA10" s="128" t="str">
        <f t="shared" si="12"/>
        <v/>
      </c>
      <c r="AB10" s="129">
        <f t="shared" si="13"/>
        <v>615</v>
      </c>
      <c r="AD10" s="169" t="s">
        <v>152</v>
      </c>
      <c r="AE10" s="20">
        <v>175.6</v>
      </c>
      <c r="AF10" s="20">
        <v>49.130021953896822</v>
      </c>
      <c r="AG10" s="20">
        <v>0</v>
      </c>
      <c r="AH10" s="20">
        <v>34.59983290167316</v>
      </c>
      <c r="AI10" s="20">
        <v>259.32985485556998</v>
      </c>
      <c r="AJ10" s="21">
        <v>0.33410184856424885</v>
      </c>
      <c r="AK10" s="245">
        <v>259.32985485556998</v>
      </c>
      <c r="AL10" s="208">
        <v>0.5420536007206751</v>
      </c>
    </row>
    <row r="11" spans="2:40" x14ac:dyDescent="0.25">
      <c r="B11" s="123" t="s">
        <v>117</v>
      </c>
      <c r="C11" s="117">
        <f t="shared" si="2"/>
        <v>0</v>
      </c>
      <c r="D11" s="120">
        <v>357</v>
      </c>
      <c r="E11" s="202">
        <f t="shared" si="3"/>
        <v>0</v>
      </c>
      <c r="F11" s="118" t="s">
        <v>23</v>
      </c>
      <c r="G11" s="124"/>
      <c r="I11" s="209"/>
      <c r="J11" s="120" t="str">
        <f t="shared" si="4"/>
        <v/>
      </c>
      <c r="K11" s="125"/>
      <c r="L11" s="120" t="str">
        <f t="shared" si="5"/>
        <v/>
      </c>
      <c r="M11" s="125"/>
      <c r="N11" s="128" t="str">
        <f t="shared" si="0"/>
        <v/>
      </c>
      <c r="O11" s="125"/>
      <c r="P11" s="128" t="str">
        <f t="shared" si="6"/>
        <v/>
      </c>
      <c r="Q11" s="126"/>
      <c r="R11" s="129" t="str">
        <f t="shared" si="7"/>
        <v/>
      </c>
      <c r="S11" s="122"/>
      <c r="T11" s="206"/>
      <c r="U11" s="128"/>
      <c r="V11" s="120" t="str">
        <f t="shared" si="8"/>
        <v/>
      </c>
      <c r="W11" s="121" t="str">
        <f t="shared" si="1"/>
        <v/>
      </c>
      <c r="X11" s="96" t="str">
        <f t="shared" si="14"/>
        <v/>
      </c>
      <c r="Y11" s="127" t="str">
        <f t="shared" si="10"/>
        <v/>
      </c>
      <c r="Z11" s="128" t="str">
        <f t="shared" si="11"/>
        <v/>
      </c>
      <c r="AA11" s="128" t="str">
        <f t="shared" si="12"/>
        <v/>
      </c>
      <c r="AB11" s="129" t="str">
        <f t="shared" si="13"/>
        <v/>
      </c>
      <c r="AD11" s="169" t="s">
        <v>39</v>
      </c>
      <c r="AE11" s="20">
        <v>0</v>
      </c>
      <c r="AF11" s="20">
        <v>0</v>
      </c>
      <c r="AG11" s="20">
        <v>0</v>
      </c>
      <c r="AH11" s="20">
        <v>0</v>
      </c>
      <c r="AI11" s="20">
        <v>0</v>
      </c>
      <c r="AJ11" s="21">
        <v>0</v>
      </c>
      <c r="AK11" s="245">
        <v>0</v>
      </c>
      <c r="AL11" s="208">
        <v>0</v>
      </c>
    </row>
    <row r="12" spans="2:40" ht="15.75" thickBot="1" x14ac:dyDescent="0.3">
      <c r="B12" s="123" t="s">
        <v>118</v>
      </c>
      <c r="C12" s="117">
        <f t="shared" si="2"/>
        <v>5</v>
      </c>
      <c r="D12" s="120">
        <v>357</v>
      </c>
      <c r="E12" s="202">
        <f t="shared" si="3"/>
        <v>1785</v>
      </c>
      <c r="F12" s="118" t="s">
        <v>23</v>
      </c>
      <c r="G12" s="124"/>
      <c r="I12" s="209"/>
      <c r="J12" s="120" t="str">
        <f t="shared" si="4"/>
        <v/>
      </c>
      <c r="K12" s="125"/>
      <c r="L12" s="120" t="str">
        <f t="shared" si="5"/>
        <v/>
      </c>
      <c r="M12" s="125"/>
      <c r="N12" s="128" t="str">
        <f t="shared" si="0"/>
        <v/>
      </c>
      <c r="O12" s="125">
        <v>5</v>
      </c>
      <c r="P12" s="128">
        <f t="shared" si="6"/>
        <v>1785</v>
      </c>
      <c r="Q12" s="126"/>
      <c r="R12" s="129" t="str">
        <f t="shared" si="7"/>
        <v/>
      </c>
      <c r="S12" s="122"/>
      <c r="T12" s="206"/>
      <c r="U12" s="128"/>
      <c r="V12" s="120" t="str">
        <f t="shared" si="8"/>
        <v/>
      </c>
      <c r="W12" s="121" t="str">
        <f t="shared" si="1"/>
        <v/>
      </c>
      <c r="X12" s="96" t="str">
        <f t="shared" si="9"/>
        <v/>
      </c>
      <c r="Y12" s="127" t="str">
        <f t="shared" si="10"/>
        <v/>
      </c>
      <c r="Z12" s="128" t="str">
        <f t="shared" si="11"/>
        <v/>
      </c>
      <c r="AA12" s="128" t="str">
        <f t="shared" si="12"/>
        <v/>
      </c>
      <c r="AB12" s="129">
        <f t="shared" si="13"/>
        <v>1785</v>
      </c>
      <c r="AD12" s="179" t="s">
        <v>43</v>
      </c>
      <c r="AE12" s="180">
        <v>594.40000000000009</v>
      </c>
      <c r="AF12" s="180">
        <v>125.9</v>
      </c>
      <c r="AG12" s="180">
        <v>0</v>
      </c>
      <c r="AH12" s="180">
        <v>55.899999999999991</v>
      </c>
      <c r="AI12" s="180">
        <v>776.2</v>
      </c>
      <c r="AJ12" s="210">
        <v>1</v>
      </c>
      <c r="AK12" s="246">
        <v>478.42105376808462</v>
      </c>
      <c r="AL12" s="211">
        <v>1</v>
      </c>
    </row>
    <row r="13" spans="2:40" x14ac:dyDescent="0.25">
      <c r="B13" s="123" t="s">
        <v>119</v>
      </c>
      <c r="C13" s="117">
        <f t="shared" si="2"/>
        <v>13</v>
      </c>
      <c r="D13" s="120">
        <v>116</v>
      </c>
      <c r="E13" s="202">
        <f t="shared" si="3"/>
        <v>1508</v>
      </c>
      <c r="F13" s="118" t="s">
        <v>23</v>
      </c>
      <c r="G13" s="124"/>
      <c r="I13" s="209"/>
      <c r="J13" s="120" t="str">
        <f t="shared" si="4"/>
        <v/>
      </c>
      <c r="K13" s="125"/>
      <c r="L13" s="120" t="str">
        <f t="shared" si="5"/>
        <v/>
      </c>
      <c r="M13" s="125">
        <v>2</v>
      </c>
      <c r="N13" s="128">
        <f t="shared" si="0"/>
        <v>232</v>
      </c>
      <c r="O13" s="125">
        <v>11</v>
      </c>
      <c r="P13" s="128">
        <f t="shared" si="6"/>
        <v>1276</v>
      </c>
      <c r="Q13" s="126"/>
      <c r="R13" s="129" t="str">
        <f t="shared" si="7"/>
        <v/>
      </c>
      <c r="S13" s="122"/>
      <c r="T13" s="206"/>
      <c r="U13" s="128"/>
      <c r="V13" s="120" t="str">
        <f t="shared" si="8"/>
        <v/>
      </c>
      <c r="W13" s="121" t="str">
        <f t="shared" si="1"/>
        <v/>
      </c>
      <c r="X13" s="96" t="str">
        <f t="shared" si="9"/>
        <v/>
      </c>
      <c r="Y13" s="127" t="str">
        <f t="shared" si="10"/>
        <v/>
      </c>
      <c r="Z13" s="128" t="str">
        <f t="shared" si="11"/>
        <v/>
      </c>
      <c r="AA13" s="128">
        <f t="shared" si="12"/>
        <v>232</v>
      </c>
      <c r="AB13" s="129">
        <f t="shared" si="13"/>
        <v>1276</v>
      </c>
    </row>
    <row r="14" spans="2:40" x14ac:dyDescent="0.25">
      <c r="B14" s="123" t="s">
        <v>120</v>
      </c>
      <c r="C14" s="117">
        <f t="shared" si="2"/>
        <v>0</v>
      </c>
      <c r="D14" s="120">
        <v>162</v>
      </c>
      <c r="E14" s="202">
        <f t="shared" si="3"/>
        <v>0</v>
      </c>
      <c r="F14" s="118" t="s">
        <v>23</v>
      </c>
      <c r="G14" s="124"/>
      <c r="I14" s="209"/>
      <c r="J14" s="120" t="str">
        <f t="shared" si="4"/>
        <v/>
      </c>
      <c r="K14" s="125"/>
      <c r="L14" s="120" t="str">
        <f t="shared" si="5"/>
        <v/>
      </c>
      <c r="M14" s="125"/>
      <c r="N14" s="128" t="str">
        <f t="shared" si="0"/>
        <v/>
      </c>
      <c r="O14" s="125"/>
      <c r="P14" s="128" t="str">
        <f t="shared" si="6"/>
        <v/>
      </c>
      <c r="Q14" s="126"/>
      <c r="R14" s="129" t="str">
        <f t="shared" si="7"/>
        <v/>
      </c>
      <c r="S14" s="122"/>
      <c r="T14" s="206"/>
      <c r="U14" s="128"/>
      <c r="V14" s="120" t="str">
        <f t="shared" si="8"/>
        <v/>
      </c>
      <c r="W14" s="121" t="str">
        <f t="shared" si="1"/>
        <v/>
      </c>
      <c r="X14" s="96" t="str">
        <f t="shared" si="9"/>
        <v/>
      </c>
      <c r="Y14" s="127" t="str">
        <f t="shared" si="10"/>
        <v/>
      </c>
      <c r="Z14" s="128" t="str">
        <f t="shared" si="11"/>
        <v/>
      </c>
      <c r="AA14" s="128" t="str">
        <f t="shared" si="12"/>
        <v/>
      </c>
      <c r="AB14" s="129" t="str">
        <f t="shared" si="13"/>
        <v/>
      </c>
    </row>
    <row r="15" spans="2:40" x14ac:dyDescent="0.25">
      <c r="B15" s="130" t="s">
        <v>121</v>
      </c>
      <c r="C15" s="117">
        <f t="shared" si="2"/>
        <v>10</v>
      </c>
      <c r="D15" s="120">
        <v>162</v>
      </c>
      <c r="E15" s="202">
        <f t="shared" si="3"/>
        <v>1620</v>
      </c>
      <c r="F15" s="118" t="s">
        <v>23</v>
      </c>
      <c r="G15" s="124"/>
      <c r="I15" s="209"/>
      <c r="J15" s="120" t="str">
        <f t="shared" si="4"/>
        <v/>
      </c>
      <c r="K15" s="125"/>
      <c r="L15" s="120" t="str">
        <f t="shared" si="5"/>
        <v/>
      </c>
      <c r="M15" s="125"/>
      <c r="N15" s="128" t="str">
        <f t="shared" si="0"/>
        <v/>
      </c>
      <c r="O15" s="125">
        <v>10</v>
      </c>
      <c r="P15" s="128">
        <f t="shared" si="6"/>
        <v>1620</v>
      </c>
      <c r="Q15" s="126"/>
      <c r="R15" s="129" t="str">
        <f t="shared" si="7"/>
        <v/>
      </c>
      <c r="S15" s="122"/>
      <c r="T15" s="206"/>
      <c r="U15" s="128"/>
      <c r="V15" s="120" t="str">
        <f t="shared" si="8"/>
        <v/>
      </c>
      <c r="W15" s="121" t="str">
        <f t="shared" si="1"/>
        <v/>
      </c>
      <c r="X15" s="96" t="str">
        <f t="shared" si="9"/>
        <v/>
      </c>
      <c r="Y15" s="127" t="str">
        <f t="shared" si="10"/>
        <v/>
      </c>
      <c r="Z15" s="128" t="str">
        <f t="shared" si="11"/>
        <v/>
      </c>
      <c r="AA15" s="128" t="str">
        <f t="shared" si="12"/>
        <v/>
      </c>
      <c r="AB15" s="129">
        <f t="shared" si="13"/>
        <v>1620</v>
      </c>
      <c r="AI15" s="132"/>
      <c r="AJ15" s="133"/>
      <c r="AK15" s="133"/>
    </row>
    <row r="16" spans="2:40" x14ac:dyDescent="0.25">
      <c r="B16" s="130" t="s">
        <v>122</v>
      </c>
      <c r="C16" s="117">
        <f t="shared" si="2"/>
        <v>8</v>
      </c>
      <c r="D16" s="120">
        <v>113</v>
      </c>
      <c r="E16" s="202">
        <f t="shared" si="3"/>
        <v>904</v>
      </c>
      <c r="F16" s="118" t="s">
        <v>23</v>
      </c>
      <c r="G16" s="124"/>
      <c r="I16" s="209"/>
      <c r="J16" s="120" t="str">
        <f t="shared" si="4"/>
        <v/>
      </c>
      <c r="K16" s="125"/>
      <c r="L16" s="120" t="str">
        <f t="shared" si="5"/>
        <v/>
      </c>
      <c r="M16" s="125">
        <v>2</v>
      </c>
      <c r="N16" s="128">
        <f t="shared" si="0"/>
        <v>226</v>
      </c>
      <c r="O16" s="125">
        <v>6</v>
      </c>
      <c r="P16" s="128">
        <f t="shared" si="6"/>
        <v>678</v>
      </c>
      <c r="Q16" s="126"/>
      <c r="R16" s="129" t="str">
        <f t="shared" si="7"/>
        <v/>
      </c>
      <c r="S16" s="122"/>
      <c r="T16" s="206"/>
      <c r="U16" s="128"/>
      <c r="V16" s="120" t="str">
        <f t="shared" si="8"/>
        <v/>
      </c>
      <c r="W16" s="121" t="str">
        <f t="shared" si="1"/>
        <v/>
      </c>
      <c r="X16" s="96" t="str">
        <f t="shared" si="9"/>
        <v/>
      </c>
      <c r="Y16" s="127" t="str">
        <f t="shared" si="10"/>
        <v/>
      </c>
      <c r="Z16" s="128" t="str">
        <f t="shared" si="11"/>
        <v/>
      </c>
      <c r="AA16" s="128">
        <f t="shared" si="12"/>
        <v>226</v>
      </c>
      <c r="AB16" s="129">
        <f t="shared" si="13"/>
        <v>678</v>
      </c>
      <c r="AI16" s="132"/>
      <c r="AJ16" s="133"/>
      <c r="AK16" s="133"/>
    </row>
    <row r="17" spans="2:37" x14ac:dyDescent="0.25">
      <c r="B17" s="123" t="s">
        <v>123</v>
      </c>
      <c r="C17" s="117">
        <f t="shared" si="2"/>
        <v>11</v>
      </c>
      <c r="D17" s="120">
        <v>71</v>
      </c>
      <c r="E17" s="202">
        <f t="shared" si="3"/>
        <v>781</v>
      </c>
      <c r="F17" s="118" t="s">
        <v>23</v>
      </c>
      <c r="G17" s="124"/>
      <c r="I17" s="209"/>
      <c r="J17" s="120" t="str">
        <f t="shared" si="4"/>
        <v/>
      </c>
      <c r="K17" s="125"/>
      <c r="L17" s="120" t="str">
        <f t="shared" si="5"/>
        <v/>
      </c>
      <c r="M17" s="125">
        <v>5</v>
      </c>
      <c r="N17" s="128">
        <f t="shared" si="0"/>
        <v>355</v>
      </c>
      <c r="O17" s="125">
        <v>6</v>
      </c>
      <c r="P17" s="128">
        <f t="shared" si="6"/>
        <v>426</v>
      </c>
      <c r="Q17" s="126"/>
      <c r="R17" s="129" t="str">
        <f t="shared" si="7"/>
        <v/>
      </c>
      <c r="S17" s="122"/>
      <c r="T17" s="206"/>
      <c r="U17" s="128"/>
      <c r="V17" s="120" t="str">
        <f t="shared" si="8"/>
        <v/>
      </c>
      <c r="W17" s="121" t="str">
        <f t="shared" si="1"/>
        <v/>
      </c>
      <c r="X17" s="96" t="str">
        <f t="shared" si="9"/>
        <v/>
      </c>
      <c r="Y17" s="127" t="str">
        <f t="shared" si="10"/>
        <v/>
      </c>
      <c r="Z17" s="128" t="str">
        <f t="shared" si="11"/>
        <v/>
      </c>
      <c r="AA17" s="128">
        <f t="shared" si="12"/>
        <v>355</v>
      </c>
      <c r="AB17" s="129">
        <f t="shared" si="13"/>
        <v>426</v>
      </c>
      <c r="AI17" s="132"/>
      <c r="AJ17" s="133"/>
      <c r="AK17" s="133"/>
    </row>
    <row r="18" spans="2:37" x14ac:dyDescent="0.25">
      <c r="B18" s="123" t="s">
        <v>124</v>
      </c>
      <c r="C18" s="117">
        <f t="shared" si="2"/>
        <v>0</v>
      </c>
      <c r="D18" s="120">
        <v>581</v>
      </c>
      <c r="E18" s="202">
        <f t="shared" si="3"/>
        <v>0</v>
      </c>
      <c r="F18" s="118" t="s">
        <v>23</v>
      </c>
      <c r="G18" s="124"/>
      <c r="I18" s="209"/>
      <c r="J18" s="120" t="str">
        <f t="shared" si="4"/>
        <v/>
      </c>
      <c r="K18" s="125"/>
      <c r="L18" s="120" t="str">
        <f t="shared" si="5"/>
        <v/>
      </c>
      <c r="M18" s="125"/>
      <c r="N18" s="128" t="str">
        <f t="shared" si="0"/>
        <v/>
      </c>
      <c r="O18" s="125"/>
      <c r="P18" s="128" t="str">
        <f t="shared" si="6"/>
        <v/>
      </c>
      <c r="Q18" s="126"/>
      <c r="R18" s="129" t="str">
        <f t="shared" si="7"/>
        <v/>
      </c>
      <c r="S18" s="122"/>
      <c r="T18" s="206"/>
      <c r="U18" s="128"/>
      <c r="V18" s="120" t="str">
        <f t="shared" si="8"/>
        <v/>
      </c>
      <c r="W18" s="121" t="str">
        <f t="shared" si="1"/>
        <v/>
      </c>
      <c r="X18" s="96" t="str">
        <f t="shared" si="9"/>
        <v/>
      </c>
      <c r="Y18" s="127" t="str">
        <f t="shared" si="10"/>
        <v/>
      </c>
      <c r="Z18" s="128" t="str">
        <f t="shared" si="11"/>
        <v/>
      </c>
      <c r="AA18" s="128" t="str">
        <f t="shared" si="12"/>
        <v/>
      </c>
      <c r="AB18" s="129" t="str">
        <f t="shared" si="13"/>
        <v/>
      </c>
      <c r="AI18" s="132"/>
      <c r="AJ18" s="133"/>
      <c r="AK18" s="133"/>
    </row>
    <row r="19" spans="2:37" x14ac:dyDescent="0.25">
      <c r="B19" s="131" t="s">
        <v>125</v>
      </c>
      <c r="C19" s="117">
        <f t="shared" si="2"/>
        <v>1</v>
      </c>
      <c r="D19" s="120">
        <v>424</v>
      </c>
      <c r="E19" s="202">
        <f t="shared" si="3"/>
        <v>424</v>
      </c>
      <c r="F19" s="118" t="s">
        <v>23</v>
      </c>
      <c r="G19" s="124"/>
      <c r="I19" s="209"/>
      <c r="J19" s="120" t="str">
        <f t="shared" si="4"/>
        <v/>
      </c>
      <c r="K19" s="125"/>
      <c r="L19" s="120" t="str">
        <f t="shared" si="5"/>
        <v/>
      </c>
      <c r="M19" s="125"/>
      <c r="N19" s="128" t="str">
        <f t="shared" si="0"/>
        <v/>
      </c>
      <c r="O19" s="125"/>
      <c r="P19" s="128" t="str">
        <f t="shared" si="6"/>
        <v/>
      </c>
      <c r="Q19" s="126">
        <v>1</v>
      </c>
      <c r="R19" s="129">
        <f t="shared" si="7"/>
        <v>424</v>
      </c>
      <c r="S19" s="122"/>
      <c r="T19" s="206"/>
      <c r="U19" s="128"/>
      <c r="V19" s="120">
        <f t="shared" si="8"/>
        <v>194.16927329443376</v>
      </c>
      <c r="W19" s="121">
        <f t="shared" si="1"/>
        <v>229.83072670556624</v>
      </c>
      <c r="X19" s="96" t="str">
        <f t="shared" si="9"/>
        <v/>
      </c>
      <c r="Y19" s="127" t="str">
        <f t="shared" si="10"/>
        <v/>
      </c>
      <c r="Z19" s="128" t="str">
        <f t="shared" si="11"/>
        <v/>
      </c>
      <c r="AA19" s="128">
        <f t="shared" si="12"/>
        <v>194.16927329443376</v>
      </c>
      <c r="AB19" s="129">
        <f t="shared" si="13"/>
        <v>229.83072670556624</v>
      </c>
      <c r="AI19" s="132"/>
      <c r="AJ19" s="133"/>
      <c r="AK19" s="133"/>
    </row>
    <row r="20" spans="2:37" x14ac:dyDescent="0.25">
      <c r="B20" s="123" t="s">
        <v>126</v>
      </c>
      <c r="C20" s="117">
        <f t="shared" si="2"/>
        <v>1</v>
      </c>
      <c r="D20" s="120">
        <v>500</v>
      </c>
      <c r="E20" s="202">
        <f t="shared" si="3"/>
        <v>500</v>
      </c>
      <c r="F20" s="118" t="s">
        <v>23</v>
      </c>
      <c r="G20" s="124"/>
      <c r="I20" s="209"/>
      <c r="J20" s="120" t="str">
        <f t="shared" si="4"/>
        <v/>
      </c>
      <c r="K20" s="125"/>
      <c r="L20" s="120" t="str">
        <f t="shared" si="5"/>
        <v/>
      </c>
      <c r="M20" s="125"/>
      <c r="N20" s="128" t="str">
        <f t="shared" si="0"/>
        <v/>
      </c>
      <c r="O20" s="125"/>
      <c r="P20" s="128" t="str">
        <f t="shared" si="6"/>
        <v/>
      </c>
      <c r="Q20" s="126">
        <v>1</v>
      </c>
      <c r="R20" s="129">
        <f t="shared" si="7"/>
        <v>500</v>
      </c>
      <c r="S20" s="122"/>
      <c r="T20" s="206"/>
      <c r="U20" s="128"/>
      <c r="V20" s="120">
        <f t="shared" si="8"/>
        <v>228.97319963966245</v>
      </c>
      <c r="W20" s="121">
        <f t="shared" si="1"/>
        <v>271.02680036033757</v>
      </c>
      <c r="X20" s="96" t="str">
        <f t="shared" si="9"/>
        <v/>
      </c>
      <c r="Y20" s="127" t="str">
        <f t="shared" si="10"/>
        <v/>
      </c>
      <c r="Z20" s="128" t="str">
        <f t="shared" si="11"/>
        <v/>
      </c>
      <c r="AA20" s="128">
        <f t="shared" si="12"/>
        <v>228.97319963966245</v>
      </c>
      <c r="AB20" s="129">
        <f t="shared" si="13"/>
        <v>271.02680036033757</v>
      </c>
      <c r="AI20" s="186"/>
      <c r="AJ20" s="187"/>
      <c r="AK20" s="187"/>
    </row>
    <row r="21" spans="2:37" x14ac:dyDescent="0.25">
      <c r="B21" s="123" t="s">
        <v>127</v>
      </c>
      <c r="C21" s="117">
        <f t="shared" si="2"/>
        <v>1</v>
      </c>
      <c r="D21" s="120">
        <v>112</v>
      </c>
      <c r="E21" s="202">
        <f t="shared" si="3"/>
        <v>112</v>
      </c>
      <c r="F21" s="118" t="s">
        <v>23</v>
      </c>
      <c r="G21" s="124"/>
      <c r="I21" s="209"/>
      <c r="J21" s="120" t="str">
        <f t="shared" si="4"/>
        <v/>
      </c>
      <c r="K21" s="125"/>
      <c r="L21" s="120" t="str">
        <f t="shared" si="5"/>
        <v/>
      </c>
      <c r="M21" s="125"/>
      <c r="N21" s="128" t="str">
        <f t="shared" si="0"/>
        <v/>
      </c>
      <c r="O21" s="125"/>
      <c r="P21" s="128" t="str">
        <f t="shared" si="6"/>
        <v/>
      </c>
      <c r="Q21" s="126">
        <v>1</v>
      </c>
      <c r="R21" s="129">
        <f t="shared" si="7"/>
        <v>112</v>
      </c>
      <c r="S21" s="122"/>
      <c r="T21" s="206"/>
      <c r="U21" s="128"/>
      <c r="V21" s="120">
        <f t="shared" si="8"/>
        <v>51.289996719284389</v>
      </c>
      <c r="W21" s="121">
        <f t="shared" si="1"/>
        <v>60.710003280715611</v>
      </c>
      <c r="X21" s="96" t="str">
        <f t="shared" si="9"/>
        <v/>
      </c>
      <c r="Y21" s="127" t="str">
        <f t="shared" si="10"/>
        <v/>
      </c>
      <c r="Z21" s="128" t="str">
        <f t="shared" si="11"/>
        <v/>
      </c>
      <c r="AA21" s="128">
        <f t="shared" si="12"/>
        <v>51.289996719284389</v>
      </c>
      <c r="AB21" s="129">
        <f t="shared" si="13"/>
        <v>60.710003280715611</v>
      </c>
    </row>
    <row r="22" spans="2:37" x14ac:dyDescent="0.25">
      <c r="B22" s="134" t="s">
        <v>128</v>
      </c>
      <c r="C22" s="117">
        <f t="shared" si="2"/>
        <v>1</v>
      </c>
      <c r="D22" s="120">
        <v>230</v>
      </c>
      <c r="E22" s="202">
        <f t="shared" si="3"/>
        <v>230</v>
      </c>
      <c r="F22" s="118" t="s">
        <v>23</v>
      </c>
      <c r="G22" s="124"/>
      <c r="I22" s="209"/>
      <c r="J22" s="120" t="str">
        <f t="shared" si="4"/>
        <v/>
      </c>
      <c r="K22" s="125"/>
      <c r="L22" s="120" t="str">
        <f t="shared" si="5"/>
        <v/>
      </c>
      <c r="M22" s="125"/>
      <c r="N22" s="128" t="str">
        <f t="shared" si="0"/>
        <v/>
      </c>
      <c r="O22" s="125">
        <v>1</v>
      </c>
      <c r="P22" s="128">
        <f t="shared" si="6"/>
        <v>230</v>
      </c>
      <c r="Q22" s="126"/>
      <c r="R22" s="129" t="str">
        <f t="shared" si="7"/>
        <v/>
      </c>
      <c r="S22" s="122"/>
      <c r="T22" s="206"/>
      <c r="U22" s="128"/>
      <c r="V22" s="120" t="str">
        <f t="shared" si="8"/>
        <v/>
      </c>
      <c r="W22" s="121" t="str">
        <f t="shared" si="1"/>
        <v/>
      </c>
      <c r="X22" s="96" t="str">
        <f t="shared" si="9"/>
        <v/>
      </c>
      <c r="Y22" s="127" t="str">
        <f t="shared" si="10"/>
        <v/>
      </c>
      <c r="Z22" s="128" t="str">
        <f t="shared" si="11"/>
        <v/>
      </c>
      <c r="AA22" s="128" t="str">
        <f t="shared" si="12"/>
        <v/>
      </c>
      <c r="AB22" s="129">
        <f t="shared" si="13"/>
        <v>230</v>
      </c>
    </row>
    <row r="23" spans="2:37" x14ac:dyDescent="0.25">
      <c r="B23" s="134" t="s">
        <v>129</v>
      </c>
      <c r="C23" s="117">
        <f t="shared" si="2"/>
        <v>1</v>
      </c>
      <c r="D23" s="120">
        <v>361</v>
      </c>
      <c r="E23" s="202">
        <f t="shared" si="3"/>
        <v>361</v>
      </c>
      <c r="F23" s="118" t="s">
        <v>23</v>
      </c>
      <c r="G23" s="124"/>
      <c r="I23" s="209"/>
      <c r="J23" s="120" t="str">
        <f t="shared" si="4"/>
        <v/>
      </c>
      <c r="K23" s="125"/>
      <c r="L23" s="120" t="str">
        <f t="shared" si="5"/>
        <v/>
      </c>
      <c r="M23" s="125"/>
      <c r="N23" s="128" t="str">
        <f t="shared" si="0"/>
        <v/>
      </c>
      <c r="O23" s="125"/>
      <c r="P23" s="128" t="str">
        <f t="shared" si="6"/>
        <v/>
      </c>
      <c r="Q23" s="126">
        <v>1</v>
      </c>
      <c r="R23" s="129">
        <f t="shared" si="7"/>
        <v>361</v>
      </c>
      <c r="S23" s="122"/>
      <c r="T23" s="206"/>
      <c r="U23" s="128"/>
      <c r="V23" s="120">
        <f t="shared" si="8"/>
        <v>165.31865013983628</v>
      </c>
      <c r="W23" s="121">
        <f t="shared" si="1"/>
        <v>195.68134986016372</v>
      </c>
      <c r="X23" s="96" t="str">
        <f t="shared" si="9"/>
        <v/>
      </c>
      <c r="Y23" s="127" t="str">
        <f t="shared" si="10"/>
        <v/>
      </c>
      <c r="Z23" s="128" t="str">
        <f t="shared" si="11"/>
        <v/>
      </c>
      <c r="AA23" s="128">
        <f t="shared" si="12"/>
        <v>165.31865013983628</v>
      </c>
      <c r="AB23" s="129">
        <f t="shared" si="13"/>
        <v>195.68134986016372</v>
      </c>
      <c r="AI23" s="212"/>
    </row>
    <row r="24" spans="2:37" x14ac:dyDescent="0.25">
      <c r="B24" s="134" t="s">
        <v>130</v>
      </c>
      <c r="C24" s="117">
        <f t="shared" si="2"/>
        <v>1</v>
      </c>
      <c r="D24" s="120">
        <v>264</v>
      </c>
      <c r="E24" s="202">
        <f t="shared" si="3"/>
        <v>264</v>
      </c>
      <c r="F24" s="118" t="s">
        <v>23</v>
      </c>
      <c r="G24" s="124"/>
      <c r="I24" s="209"/>
      <c r="J24" s="120" t="str">
        <f t="shared" si="4"/>
        <v/>
      </c>
      <c r="K24" s="125"/>
      <c r="L24" s="120" t="str">
        <f t="shared" si="5"/>
        <v/>
      </c>
      <c r="M24" s="125"/>
      <c r="N24" s="128" t="str">
        <f t="shared" si="0"/>
        <v/>
      </c>
      <c r="O24" s="125">
        <v>1</v>
      </c>
      <c r="P24" s="128">
        <f t="shared" si="6"/>
        <v>264</v>
      </c>
      <c r="Q24" s="126"/>
      <c r="R24" s="129" t="str">
        <f t="shared" si="7"/>
        <v/>
      </c>
      <c r="S24" s="122"/>
      <c r="T24" s="206"/>
      <c r="U24" s="128"/>
      <c r="V24" s="120" t="str">
        <f t="shared" si="8"/>
        <v/>
      </c>
      <c r="W24" s="121" t="str">
        <f t="shared" si="1"/>
        <v/>
      </c>
      <c r="X24" s="96" t="str">
        <f t="shared" si="9"/>
        <v/>
      </c>
      <c r="Y24" s="127" t="str">
        <f t="shared" si="10"/>
        <v/>
      </c>
      <c r="Z24" s="128" t="str">
        <f t="shared" si="11"/>
        <v/>
      </c>
      <c r="AA24" s="128" t="str">
        <f t="shared" si="12"/>
        <v/>
      </c>
      <c r="AB24" s="129">
        <f t="shared" si="13"/>
        <v>264</v>
      </c>
    </row>
    <row r="25" spans="2:37" x14ac:dyDescent="0.25">
      <c r="B25" s="134" t="s">
        <v>131</v>
      </c>
      <c r="C25" s="117">
        <f t="shared" si="2"/>
        <v>2</v>
      </c>
      <c r="D25" s="120">
        <v>125</v>
      </c>
      <c r="E25" s="202">
        <f t="shared" si="3"/>
        <v>250</v>
      </c>
      <c r="F25" s="118" t="s">
        <v>23</v>
      </c>
      <c r="G25" s="124"/>
      <c r="I25" s="209"/>
      <c r="J25" s="120" t="str">
        <f t="shared" si="4"/>
        <v/>
      </c>
      <c r="K25" s="125"/>
      <c r="L25" s="120" t="str">
        <f t="shared" si="5"/>
        <v/>
      </c>
      <c r="M25" s="125"/>
      <c r="N25" s="128" t="str">
        <f t="shared" si="0"/>
        <v/>
      </c>
      <c r="O25" s="125">
        <v>2</v>
      </c>
      <c r="P25" s="128">
        <f t="shared" si="6"/>
        <v>250</v>
      </c>
      <c r="Q25" s="126"/>
      <c r="R25" s="129" t="str">
        <f t="shared" si="7"/>
        <v/>
      </c>
      <c r="S25" s="122"/>
      <c r="T25" s="206"/>
      <c r="U25" s="128"/>
      <c r="V25" s="120" t="str">
        <f t="shared" si="8"/>
        <v/>
      </c>
      <c r="W25" s="121" t="str">
        <f t="shared" si="1"/>
        <v/>
      </c>
      <c r="X25" s="96" t="str">
        <f t="shared" si="9"/>
        <v/>
      </c>
      <c r="Y25" s="127" t="str">
        <f t="shared" si="10"/>
        <v/>
      </c>
      <c r="Z25" s="128" t="str">
        <f t="shared" si="11"/>
        <v/>
      </c>
      <c r="AA25" s="128" t="str">
        <f t="shared" si="12"/>
        <v/>
      </c>
      <c r="AB25" s="129">
        <f t="shared" si="13"/>
        <v>250</v>
      </c>
    </row>
    <row r="26" spans="2:37" x14ac:dyDescent="0.25">
      <c r="B26" s="134" t="s">
        <v>132</v>
      </c>
      <c r="C26" s="117">
        <f t="shared" si="2"/>
        <v>0</v>
      </c>
      <c r="D26" s="120">
        <v>400</v>
      </c>
      <c r="E26" s="202">
        <f t="shared" si="3"/>
        <v>0</v>
      </c>
      <c r="F26" s="118" t="s">
        <v>23</v>
      </c>
      <c r="G26" s="124"/>
      <c r="I26" s="209"/>
      <c r="J26" s="120" t="str">
        <f t="shared" si="4"/>
        <v/>
      </c>
      <c r="K26" s="125"/>
      <c r="L26" s="120" t="str">
        <f t="shared" si="5"/>
        <v/>
      </c>
      <c r="M26" s="125"/>
      <c r="N26" s="128" t="str">
        <f t="shared" si="0"/>
        <v/>
      </c>
      <c r="O26" s="125"/>
      <c r="P26" s="128" t="str">
        <f t="shared" si="6"/>
        <v/>
      </c>
      <c r="Q26" s="126"/>
      <c r="R26" s="129" t="str">
        <f t="shared" si="7"/>
        <v/>
      </c>
      <c r="S26" s="122"/>
      <c r="T26" s="206"/>
      <c r="U26" s="128"/>
      <c r="V26" s="120" t="str">
        <f t="shared" si="8"/>
        <v/>
      </c>
      <c r="W26" s="121" t="str">
        <f t="shared" si="1"/>
        <v/>
      </c>
      <c r="X26" s="96" t="str">
        <f t="shared" si="9"/>
        <v/>
      </c>
      <c r="Y26" s="127" t="str">
        <f t="shared" si="10"/>
        <v/>
      </c>
      <c r="Z26" s="128" t="str">
        <f t="shared" si="11"/>
        <v/>
      </c>
      <c r="AA26" s="128" t="str">
        <f t="shared" si="12"/>
        <v/>
      </c>
      <c r="AB26" s="129" t="str">
        <f t="shared" si="13"/>
        <v/>
      </c>
    </row>
    <row r="27" spans="2:37" x14ac:dyDescent="0.25">
      <c r="B27" s="135" t="s">
        <v>133</v>
      </c>
      <c r="C27" s="117">
        <f t="shared" si="2"/>
        <v>0</v>
      </c>
      <c r="D27" s="120">
        <v>192</v>
      </c>
      <c r="E27" s="202">
        <f t="shared" si="3"/>
        <v>0</v>
      </c>
      <c r="F27" s="118" t="s">
        <v>23</v>
      </c>
      <c r="G27" s="124"/>
      <c r="I27" s="209"/>
      <c r="J27" s="120" t="str">
        <f t="shared" si="4"/>
        <v/>
      </c>
      <c r="K27" s="125"/>
      <c r="L27" s="120" t="str">
        <f t="shared" si="5"/>
        <v/>
      </c>
      <c r="M27" s="125"/>
      <c r="N27" s="128" t="str">
        <f t="shared" si="0"/>
        <v/>
      </c>
      <c r="O27" s="125"/>
      <c r="P27" s="128" t="str">
        <f t="shared" si="6"/>
        <v/>
      </c>
      <c r="Q27" s="126"/>
      <c r="R27" s="129" t="str">
        <f t="shared" si="7"/>
        <v/>
      </c>
      <c r="S27" s="122"/>
      <c r="T27" s="206"/>
      <c r="U27" s="128"/>
      <c r="V27" s="120" t="str">
        <f t="shared" si="8"/>
        <v/>
      </c>
      <c r="W27" s="121" t="str">
        <f t="shared" si="1"/>
        <v/>
      </c>
      <c r="X27" s="96" t="str">
        <f t="shared" si="9"/>
        <v/>
      </c>
      <c r="Y27" s="127" t="str">
        <f t="shared" si="10"/>
        <v/>
      </c>
      <c r="Z27" s="128" t="str">
        <f t="shared" si="11"/>
        <v/>
      </c>
      <c r="AA27" s="128" t="str">
        <f t="shared" si="12"/>
        <v/>
      </c>
      <c r="AB27" s="129" t="str">
        <f t="shared" si="13"/>
        <v/>
      </c>
    </row>
    <row r="28" spans="2:37" x14ac:dyDescent="0.25">
      <c r="B28" s="134" t="s">
        <v>134</v>
      </c>
      <c r="C28" s="117">
        <f t="shared" si="2"/>
        <v>44</v>
      </c>
      <c r="D28" s="120">
        <v>69</v>
      </c>
      <c r="E28" s="202">
        <f t="shared" si="3"/>
        <v>3036</v>
      </c>
      <c r="F28" s="118" t="s">
        <v>23</v>
      </c>
      <c r="G28" s="124"/>
      <c r="I28" s="209"/>
      <c r="J28" s="120" t="str">
        <f t="shared" si="4"/>
        <v/>
      </c>
      <c r="K28" s="125"/>
      <c r="L28" s="120" t="str">
        <f t="shared" si="5"/>
        <v/>
      </c>
      <c r="M28" s="125"/>
      <c r="N28" s="128" t="str">
        <f t="shared" si="0"/>
        <v/>
      </c>
      <c r="O28" s="125">
        <v>18</v>
      </c>
      <c r="P28" s="128">
        <f t="shared" si="6"/>
        <v>1242</v>
      </c>
      <c r="Q28" s="126">
        <v>26</v>
      </c>
      <c r="R28" s="129">
        <f t="shared" si="7"/>
        <v>1794</v>
      </c>
      <c r="S28" s="122"/>
      <c r="T28" s="206"/>
      <c r="U28" s="128"/>
      <c r="V28" s="120">
        <f t="shared" si="8"/>
        <v>821.55584030710884</v>
      </c>
      <c r="W28" s="121">
        <f t="shared" si="1"/>
        <v>972.44415969289116</v>
      </c>
      <c r="X28" s="96" t="str">
        <f t="shared" si="9"/>
        <v/>
      </c>
      <c r="Y28" s="127" t="str">
        <f t="shared" si="10"/>
        <v/>
      </c>
      <c r="Z28" s="128" t="str">
        <f t="shared" si="11"/>
        <v/>
      </c>
      <c r="AA28" s="128">
        <f t="shared" si="12"/>
        <v>821.55584030710884</v>
      </c>
      <c r="AB28" s="129">
        <f t="shared" si="13"/>
        <v>2214.4441596928909</v>
      </c>
    </row>
    <row r="29" spans="2:37" ht="15.75" thickBot="1" x14ac:dyDescent="0.3">
      <c r="B29" s="136" t="s">
        <v>135</v>
      </c>
      <c r="C29" s="117">
        <f t="shared" si="2"/>
        <v>4</v>
      </c>
      <c r="D29" s="139">
        <v>225.65</v>
      </c>
      <c r="E29" s="213">
        <f t="shared" si="3"/>
        <v>902.6</v>
      </c>
      <c r="F29" s="137" t="s">
        <v>23</v>
      </c>
      <c r="G29" s="138"/>
      <c r="I29" s="214"/>
      <c r="J29" s="139" t="str">
        <f t="shared" si="4"/>
        <v/>
      </c>
      <c r="K29" s="140"/>
      <c r="L29" s="139" t="str">
        <f t="shared" si="5"/>
        <v/>
      </c>
      <c r="M29" s="140">
        <v>4</v>
      </c>
      <c r="N29" s="143">
        <f t="shared" si="0"/>
        <v>902.6</v>
      </c>
      <c r="O29" s="140"/>
      <c r="P29" s="143" t="str">
        <f t="shared" si="6"/>
        <v/>
      </c>
      <c r="Q29" s="141"/>
      <c r="R29" s="144" t="str">
        <f t="shared" si="7"/>
        <v/>
      </c>
      <c r="S29" s="122"/>
      <c r="T29" s="235"/>
      <c r="U29" s="236"/>
      <c r="V29" s="237" t="str">
        <f t="shared" si="8"/>
        <v/>
      </c>
      <c r="W29" s="238" t="str">
        <f t="shared" si="1"/>
        <v/>
      </c>
      <c r="Y29" s="142" t="str">
        <f t="shared" si="10"/>
        <v/>
      </c>
      <c r="Z29" s="143" t="str">
        <f t="shared" si="11"/>
        <v/>
      </c>
      <c r="AA29" s="143">
        <f t="shared" si="12"/>
        <v>902.6</v>
      </c>
      <c r="AB29" s="144" t="str">
        <f t="shared" si="13"/>
        <v/>
      </c>
    </row>
    <row r="30" spans="2:37" ht="15.75" thickBot="1" x14ac:dyDescent="0.3">
      <c r="B30" s="145" t="s">
        <v>136</v>
      </c>
      <c r="C30" s="146"/>
      <c r="D30" s="147"/>
      <c r="E30" s="215">
        <f>SUM(E7:E29)</f>
        <v>18739.599999999999</v>
      </c>
      <c r="F30" s="147"/>
      <c r="G30" s="147"/>
      <c r="H30" s="147"/>
      <c r="I30" s="216"/>
      <c r="J30" s="215">
        <f t="shared" ref="J30" si="15">SUM(J7:J29)</f>
        <v>0</v>
      </c>
      <c r="K30" s="216"/>
      <c r="L30" s="215">
        <f t="shared" ref="L30" si="16">SUM(L7:L29)</f>
        <v>0</v>
      </c>
      <c r="M30" s="216"/>
      <c r="N30" s="215">
        <f t="shared" ref="N30:R30" si="17">SUM(N7:N29)</f>
        <v>4337.6000000000004</v>
      </c>
      <c r="O30" s="217"/>
      <c r="P30" s="215">
        <f t="shared" si="17"/>
        <v>9963</v>
      </c>
      <c r="Q30" s="217"/>
      <c r="R30" s="215">
        <f t="shared" si="17"/>
        <v>4439</v>
      </c>
      <c r="S30" s="147"/>
      <c r="T30" s="218">
        <f>SUM(T7:T29)</f>
        <v>0</v>
      </c>
      <c r="U30" s="218">
        <f>SUM(U7:U29)</f>
        <v>0</v>
      </c>
      <c r="V30" s="218">
        <f>SUM(V7:V29)</f>
        <v>2032.8240664009231</v>
      </c>
      <c r="W30" s="218">
        <f>SUM(W7:W29)</f>
        <v>2406.1759335990769</v>
      </c>
      <c r="X30" s="147"/>
      <c r="Y30" s="148">
        <f>SUM(Y7:Y29)</f>
        <v>0</v>
      </c>
      <c r="Z30" s="148">
        <f t="shared" ref="Z30:AB30" si="18">SUM(Z7:Z29)</f>
        <v>0</v>
      </c>
      <c r="AA30" s="148">
        <f t="shared" si="18"/>
        <v>6370.424066400923</v>
      </c>
      <c r="AB30" s="149">
        <f t="shared" si="18"/>
        <v>12369.175933599076</v>
      </c>
    </row>
    <row r="31" spans="2:37" ht="15.75" thickBot="1" x14ac:dyDescent="0.3">
      <c r="B31" s="150" t="s">
        <v>29</v>
      </c>
      <c r="C31" s="151"/>
      <c r="D31" s="152"/>
      <c r="E31" s="266">
        <f>E30*2.5%</f>
        <v>468.49</v>
      </c>
      <c r="F31" s="153"/>
      <c r="G31" s="153"/>
      <c r="H31" s="153"/>
      <c r="I31" s="267"/>
      <c r="J31" s="267">
        <f>$E$31*J30/$E$30</f>
        <v>0</v>
      </c>
      <c r="K31" s="267"/>
      <c r="L31" s="267">
        <f>$E$31*L30/$E$30</f>
        <v>0</v>
      </c>
      <c r="M31" s="267"/>
      <c r="N31" s="267">
        <f>$E$31*N30/$E$30</f>
        <v>108.44000000000001</v>
      </c>
      <c r="O31" s="267"/>
      <c r="P31" s="267">
        <f>$E$31*P30/$E$30</f>
        <v>249.07500000000002</v>
      </c>
      <c r="Q31" s="267"/>
      <c r="R31" s="267">
        <f>$E$31*R30/$E$30</f>
        <v>110.97500000000001</v>
      </c>
      <c r="S31" s="268"/>
      <c r="T31" s="269">
        <f>$R$31*T30/$R$30</f>
        <v>0</v>
      </c>
      <c r="U31" s="269">
        <f>$R$31*U30/$R$30</f>
        <v>0</v>
      </c>
      <c r="V31" s="269">
        <f t="shared" ref="V31:W31" si="19">$R$31*V30/$R$30</f>
        <v>50.82060166002308</v>
      </c>
      <c r="W31" s="269">
        <f t="shared" si="19"/>
        <v>60.154398339976929</v>
      </c>
      <c r="X31" s="268"/>
      <c r="Y31" s="267">
        <f>$R$31*Y30/$R$30</f>
        <v>0</v>
      </c>
      <c r="Z31" s="267">
        <f t="shared" ref="Z31:AB31" si="20">$R$31*Z30/$R$30</f>
        <v>0</v>
      </c>
      <c r="AA31" s="267">
        <f t="shared" si="20"/>
        <v>159.26060166002307</v>
      </c>
      <c r="AB31" s="270">
        <f t="shared" si="20"/>
        <v>309.22939833997691</v>
      </c>
    </row>
    <row r="32" spans="2:37" ht="15.75" thickBot="1" x14ac:dyDescent="0.3">
      <c r="B32" s="219" t="s">
        <v>164</v>
      </c>
      <c r="C32" s="147"/>
      <c r="D32" s="147"/>
      <c r="E32" s="271">
        <f>SUM(E30:E31)</f>
        <v>19208.09</v>
      </c>
      <c r="F32" s="147"/>
      <c r="G32" s="147"/>
      <c r="H32" s="147"/>
      <c r="I32" s="271"/>
      <c r="J32" s="271">
        <f>SUM(J30:J31)</f>
        <v>0</v>
      </c>
      <c r="K32" s="271"/>
      <c r="L32" s="271">
        <f>SUM(L30:L31)</f>
        <v>0</v>
      </c>
      <c r="M32" s="271"/>
      <c r="N32" s="271">
        <f>SUM(N30:N31)</f>
        <v>4446.04</v>
      </c>
      <c r="O32" s="271"/>
      <c r="P32" s="271">
        <f>SUM(P30:P31)</f>
        <v>10212.075000000001</v>
      </c>
      <c r="Q32" s="271"/>
      <c r="R32" s="271">
        <f t="shared" ref="R32" si="21">SUM(R30:R31)</f>
        <v>4549.9750000000004</v>
      </c>
      <c r="S32" s="147"/>
      <c r="T32" s="272">
        <f>SUM(T30:T31)</f>
        <v>0</v>
      </c>
      <c r="U32" s="272">
        <f>SUM(U30:U31)</f>
        <v>0</v>
      </c>
      <c r="V32" s="272">
        <f t="shared" ref="V32:W32" si="22">SUM(V30:V31)</f>
        <v>2083.6446680609461</v>
      </c>
      <c r="W32" s="272">
        <f t="shared" si="22"/>
        <v>2466.3303319390538</v>
      </c>
      <c r="X32" s="147"/>
      <c r="Y32" s="148">
        <f>SUM(Y30:Y31)</f>
        <v>0</v>
      </c>
      <c r="Z32" s="148">
        <f t="shared" ref="Z32:AB32" si="23">SUM(Z30:Z31)</f>
        <v>0</v>
      </c>
      <c r="AA32" s="148">
        <f t="shared" si="23"/>
        <v>6529.684668060946</v>
      </c>
      <c r="AB32" s="149">
        <f t="shared" si="23"/>
        <v>12678.405331939053</v>
      </c>
    </row>
    <row r="33" spans="2:41" ht="15.75" thickBot="1" x14ac:dyDescent="0.3">
      <c r="B33" s="150" t="s">
        <v>137</v>
      </c>
      <c r="C33" s="154"/>
      <c r="D33" s="152"/>
      <c r="E33" s="266">
        <v>48.56</v>
      </c>
      <c r="F33" s="153"/>
      <c r="G33" s="153"/>
      <c r="H33" s="153"/>
      <c r="I33" s="267"/>
      <c r="J33" s="267">
        <f>$E$33*J30/$E$30</f>
        <v>0</v>
      </c>
      <c r="K33" s="267"/>
      <c r="L33" s="267">
        <f>$E$33*L30/$E$30</f>
        <v>0</v>
      </c>
      <c r="M33" s="267"/>
      <c r="N33" s="267">
        <f>$E$33*N30/$E$30</f>
        <v>11.240040128924846</v>
      </c>
      <c r="O33" s="267"/>
      <c r="P33" s="267">
        <f>$E$33*P30/$E$30</f>
        <v>25.8171615189225</v>
      </c>
      <c r="Q33" s="267"/>
      <c r="R33" s="267">
        <f>$E$33*R30/$E$30</f>
        <v>11.502798352152661</v>
      </c>
      <c r="S33" s="268"/>
      <c r="T33" s="269">
        <f>$R$33*T30/$R$30</f>
        <v>0</v>
      </c>
      <c r="U33" s="269">
        <f>$R$33*U30/$R$30</f>
        <v>0</v>
      </c>
      <c r="V33" s="269">
        <f t="shared" ref="V33:W33" si="24">$R$33*V30/$R$30</f>
        <v>5.2676650870044632</v>
      </c>
      <c r="W33" s="269">
        <f t="shared" si="24"/>
        <v>6.2351332651481979</v>
      </c>
      <c r="X33" s="268"/>
      <c r="Y33" s="267">
        <f>$R$33*Y30/$R$30</f>
        <v>0</v>
      </c>
      <c r="Z33" s="267">
        <f t="shared" ref="Z33:AB33" si="25">$R$33*Z30/$R$30</f>
        <v>0</v>
      </c>
      <c r="AA33" s="267">
        <f t="shared" si="25"/>
        <v>16.50770521592931</v>
      </c>
      <c r="AB33" s="270">
        <f t="shared" si="25"/>
        <v>32.052294784070696</v>
      </c>
    </row>
    <row r="34" spans="2:41" ht="15.75" thickBot="1" x14ac:dyDescent="0.3">
      <c r="B34" s="219" t="s">
        <v>138</v>
      </c>
      <c r="C34" s="147"/>
      <c r="D34" s="147"/>
      <c r="E34" s="147">
        <v>0</v>
      </c>
      <c r="F34" s="147"/>
      <c r="G34" s="147"/>
      <c r="H34" s="147"/>
      <c r="I34" s="271"/>
      <c r="J34" s="271">
        <f>$E$34*J30/$E$30</f>
        <v>0</v>
      </c>
      <c r="K34" s="271"/>
      <c r="L34" s="271">
        <f>$E$34*L30/$E$30</f>
        <v>0</v>
      </c>
      <c r="M34" s="271"/>
      <c r="N34" s="271">
        <f>$E$34*N30/$E$30</f>
        <v>0</v>
      </c>
      <c r="O34" s="271"/>
      <c r="P34" s="271">
        <f>$E$34*P30/$E$30</f>
        <v>0</v>
      </c>
      <c r="Q34" s="271"/>
      <c r="R34" s="271">
        <f>$E$34*R30/$E$30</f>
        <v>0</v>
      </c>
      <c r="S34" s="147"/>
      <c r="T34" s="272">
        <v>0</v>
      </c>
      <c r="U34" s="272">
        <v>0</v>
      </c>
      <c r="V34" s="272">
        <v>0</v>
      </c>
      <c r="W34" s="272">
        <v>0</v>
      </c>
      <c r="X34" s="147"/>
      <c r="Y34" s="271">
        <f>$R$34*Y30/$R$30</f>
        <v>0</v>
      </c>
      <c r="Z34" s="271">
        <f t="shared" ref="Z34:AB34" si="26">$R$34*Z30/$R$30</f>
        <v>0</v>
      </c>
      <c r="AA34" s="271">
        <f t="shared" si="26"/>
        <v>0</v>
      </c>
      <c r="AB34" s="273">
        <f t="shared" si="26"/>
        <v>0</v>
      </c>
    </row>
    <row r="35" spans="2:41" x14ac:dyDescent="0.25">
      <c r="B35" s="155" t="s">
        <v>139</v>
      </c>
      <c r="C35" s="220">
        <v>0.2</v>
      </c>
      <c r="D35" s="156"/>
      <c r="E35" s="274">
        <f>E32*C35</f>
        <v>3841.6180000000004</v>
      </c>
      <c r="N35" s="157"/>
      <c r="O35" s="157"/>
      <c r="P35" s="157"/>
      <c r="Q35" s="157"/>
      <c r="R35" s="157"/>
      <c r="AO35" s="275"/>
    </row>
    <row r="36" spans="2:41" ht="15.75" thickBot="1" x14ac:dyDescent="0.3">
      <c r="B36" s="158" t="s">
        <v>140</v>
      </c>
      <c r="C36" s="159"/>
      <c r="D36" s="160"/>
      <c r="E36" s="221">
        <f>SUM(E32,E35)</f>
        <v>23049.707999999999</v>
      </c>
      <c r="N36" s="157"/>
      <c r="O36" s="157"/>
      <c r="P36" s="157"/>
      <c r="Q36" s="157"/>
      <c r="R36" s="157"/>
      <c r="AN36" s="239"/>
    </row>
    <row r="37" spans="2:41" x14ac:dyDescent="0.25">
      <c r="N37" s="157"/>
      <c r="O37" s="157"/>
      <c r="P37" s="157"/>
      <c r="Q37" s="157"/>
      <c r="R37" s="157"/>
    </row>
    <row r="38" spans="2:41" x14ac:dyDescent="0.25">
      <c r="N38" s="157"/>
      <c r="O38" s="157"/>
      <c r="P38" s="157"/>
      <c r="Q38" s="157"/>
      <c r="R38" s="157"/>
    </row>
    <row r="39" spans="2:41" x14ac:dyDescent="0.25">
      <c r="N39" s="157"/>
      <c r="O39" s="157"/>
      <c r="P39" s="157"/>
      <c r="Q39" s="157"/>
      <c r="R39" s="157"/>
    </row>
    <row r="40" spans="2:41" x14ac:dyDescent="0.25">
      <c r="N40" s="157"/>
      <c r="O40" s="157"/>
      <c r="P40" s="157"/>
      <c r="Q40" s="157"/>
      <c r="R40" s="157"/>
    </row>
    <row r="41" spans="2:41" x14ac:dyDescent="0.25">
      <c r="N41" s="157"/>
      <c r="O41" s="157"/>
      <c r="P41" s="157"/>
      <c r="Q41" s="157"/>
      <c r="R41" s="157"/>
    </row>
    <row r="42" spans="2:41" x14ac:dyDescent="0.25">
      <c r="N42" s="157"/>
      <c r="O42" s="157"/>
      <c r="P42" s="157"/>
      <c r="Q42" s="157"/>
      <c r="R42" s="157"/>
    </row>
    <row r="43" spans="2:41" x14ac:dyDescent="0.25">
      <c r="N43" s="157"/>
      <c r="O43" s="157"/>
      <c r="P43" s="157"/>
      <c r="Q43" s="157"/>
      <c r="R43" s="157"/>
    </row>
    <row r="66" spans="9:13" x14ac:dyDescent="0.25">
      <c r="I66" s="122"/>
      <c r="J66" s="122"/>
      <c r="K66" s="122"/>
      <c r="L66" s="122"/>
      <c r="M66" s="122"/>
    </row>
  </sheetData>
  <mergeCells count="4">
    <mergeCell ref="B4:G4"/>
    <mergeCell ref="I4:R4"/>
    <mergeCell ref="T4:W4"/>
    <mergeCell ref="Y4:AB4"/>
  </mergeCells>
  <conditionalFormatting sqref="V6:W6">
    <cfRule type="expression" dxfId="18" priority="15">
      <formula>AND($BC8&lt;&gt;"",$BL8="")</formula>
    </cfRule>
    <cfRule type="expression" dxfId="17" priority="16">
      <formula>$BC8&lt;&gt;""</formula>
    </cfRule>
  </conditionalFormatting>
  <conditionalFormatting sqref="AD7 AF7:AK7 AD8:AK9">
    <cfRule type="expression" dxfId="16" priority="13">
      <formula>AND($AU7&lt;&gt;"",$BD7="")</formula>
    </cfRule>
    <cfRule type="expression" dxfId="15" priority="14">
      <formula>$AU7&lt;&gt;""</formula>
    </cfRule>
  </conditionalFormatting>
  <conditionalFormatting sqref="AI15:AK20">
    <cfRule type="expression" dxfId="14" priority="11">
      <formula>AND($AU15&lt;&gt;"",$BD15="")</formula>
    </cfRule>
    <cfRule type="expression" dxfId="13" priority="12">
      <formula>$AU15&lt;&gt;""</formula>
    </cfRule>
  </conditionalFormatting>
  <conditionalFormatting sqref="AA6:AB6">
    <cfRule type="expression" dxfId="12" priority="9">
      <formula>AND($BC8&lt;&gt;"",$BL8="")</formula>
    </cfRule>
    <cfRule type="expression" dxfId="11" priority="10">
      <formula>$BC8&lt;&gt;""</formula>
    </cfRule>
  </conditionalFormatting>
  <conditionalFormatting sqref="Y6:Z6">
    <cfRule type="expression" dxfId="10" priority="7">
      <formula>AND($BC8&lt;&gt;"",$BL8="")</formula>
    </cfRule>
    <cfRule type="expression" dxfId="9" priority="8">
      <formula>$BC8&lt;&gt;""</formula>
    </cfRule>
  </conditionalFormatting>
  <conditionalFormatting sqref="H7">
    <cfRule type="expression" dxfId="8" priority="17">
      <formula>NOT($C$7=SUM($M$7,$O$7,$Q$7))</formula>
    </cfRule>
  </conditionalFormatting>
  <conditionalFormatting sqref="T6">
    <cfRule type="expression" dxfId="7" priority="5">
      <formula>AND($BC8&lt;&gt;"",$BL8="")</formula>
    </cfRule>
    <cfRule type="expression" dxfId="6" priority="6">
      <formula>$BC8&lt;&gt;""</formula>
    </cfRule>
  </conditionalFormatting>
  <conditionalFormatting sqref="U6">
    <cfRule type="expression" dxfId="5" priority="3">
      <formula>AND($BC8&lt;&gt;"",$BL8="")</formula>
    </cfRule>
    <cfRule type="expression" dxfId="4" priority="4">
      <formula>$BC8&lt;&gt;""</formula>
    </cfRule>
  </conditionalFormatting>
  <conditionalFormatting sqref="AE7">
    <cfRule type="expression" dxfId="3" priority="1">
      <formula>AND($AO7&lt;&gt;"",$AX7="")</formula>
    </cfRule>
    <cfRule type="expression" dxfId="2" priority="2">
      <formula>$AO7&lt;&gt;""</formula>
    </cfRule>
  </conditionalFormatting>
  <conditionalFormatting sqref="AD10:AK11 AD12:AL12">
    <cfRule type="expression" dxfId="1" priority="18">
      <formula>AND($AU11&lt;&gt;"",$BD11="")</formula>
    </cfRule>
    <cfRule type="expression" dxfId="0" priority="19">
      <formula>$AU11&lt;&gt;""</formula>
    </cfRule>
  </conditionalFormatting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Lisa 6.1. C_ehitus</vt:lpstr>
      <vt:lpstr>Lisa 6.1 C_sisustus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Henri Telk</dc:creator>
  <cp:lastModifiedBy>Henri Telk</cp:lastModifiedBy>
  <dcterms:created xsi:type="dcterms:W3CDTF">2020-01-02T09:47:53Z</dcterms:created>
  <dcterms:modified xsi:type="dcterms:W3CDTF">2020-04-29T13:46:29Z</dcterms:modified>
</cp:coreProperties>
</file>